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6\Pavimentação Asfáltica - Linha Anita Garibaldi - Etapa 2\PROJETO\"/>
    </mc:Choice>
  </mc:AlternateContent>
  <xr:revisionPtr revIDLastSave="0" documentId="13_ncr:1_{2A98836E-92C0-4E1C-A984-ED3EA5A51559}" xr6:coauthVersionLast="47" xr6:coauthVersionMax="47" xr10:uidLastSave="{00000000-0000-0000-0000-000000000000}"/>
  <bookViews>
    <workbookView xWindow="-120" yWindow="-120" windowWidth="29040" windowHeight="15840" xr2:uid="{D01519AF-194A-4D8A-87DB-617D59D842BC}"/>
  </bookViews>
  <sheets>
    <sheet name="Orçamento" sheetId="1" r:id="rId1"/>
    <sheet name="Cronograma" sheetId="4" r:id="rId2"/>
  </sheets>
  <externalReferences>
    <externalReference r:id="rId3"/>
  </externalReferences>
  <definedNames>
    <definedName name="_xlnm.Print_Area" localSheetId="1">Cronograma!$B$2:$K$60</definedName>
    <definedName name="_xlnm.Print_Area" localSheetId="0">Orçamento!$B$2:$S$93</definedName>
    <definedName name="Formatação_Amarelo_comCusto">INDIRECT("'Analítico CCUs'!$W$2:$X$"&amp;'[1]Analítico CCUs'!#REF!)</definedName>
    <definedName name="Formatação_Azul">INDIRECT("'Analítico CCUs'!$P$2:$X$"&amp;'[1]Analítico CCUs'!#REF!)</definedName>
    <definedName name="Formatação_Vermelho">INDIRECT("'Analítico CCUs'!$F$2:$N$"&amp;'[1]Analítico CCUs'!#REF!)</definedName>
    <definedName name="Fromatação_Amarelo_semCusto">INDIRECT("'Analítico CCUs'!$P$2:$V$"&amp;'[1]Analítico CCUs'!#REF!)</definedName>
    <definedName name="Natureza">'[1]Lista suspensa'!$A$2:$A$4</definedName>
    <definedName name="SemanaTerminando">#REF!</definedName>
    <definedName name="_xlnm.Print_Titles" localSheetId="1">Cronograma!$10:$11</definedName>
    <definedName name="_xlnm.Print_Titles" localSheetId="0">Orçamento!$10:$11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4" i="1" l="1"/>
  <c r="AH71" i="1"/>
  <c r="AH66" i="1"/>
  <c r="AH65" i="1"/>
  <c r="AH59" i="1"/>
  <c r="AH57" i="1"/>
  <c r="AH52" i="1"/>
  <c r="AH53" i="1"/>
  <c r="AH51" i="1"/>
  <c r="J65" i="1"/>
  <c r="S65" i="1" s="1"/>
  <c r="M65" i="1"/>
  <c r="L65" i="1" s="1"/>
  <c r="J58" i="1"/>
  <c r="S58" i="1" s="1"/>
  <c r="M58" i="1"/>
  <c r="P58" i="1" s="1"/>
  <c r="J51" i="1"/>
  <c r="S51" i="1" s="1"/>
  <c r="M51" i="1"/>
  <c r="L51" i="1" s="1"/>
  <c r="C52" i="4"/>
  <c r="K48" i="4"/>
  <c r="J46" i="4"/>
  <c r="J43" i="4"/>
  <c r="J40" i="4"/>
  <c r="J37" i="4"/>
  <c r="J34" i="4"/>
  <c r="J31" i="4"/>
  <c r="J28" i="4"/>
  <c r="J25" i="4"/>
  <c r="J22" i="4"/>
  <c r="J19" i="4"/>
  <c r="J16" i="4"/>
  <c r="B15" i="4"/>
  <c r="B18" i="4" s="1"/>
  <c r="B21" i="4" s="1"/>
  <c r="J13" i="4"/>
  <c r="B89" i="1"/>
  <c r="M85" i="1"/>
  <c r="P85" i="1" s="1"/>
  <c r="R85" i="1" s="1"/>
  <c r="R84" i="1" s="1"/>
  <c r="A85" i="1"/>
  <c r="J82" i="1"/>
  <c r="M81" i="1"/>
  <c r="P81" i="1" s="1"/>
  <c r="R81" i="1" s="1"/>
  <c r="M80" i="1"/>
  <c r="P80" i="1" s="1"/>
  <c r="R80" i="1" s="1"/>
  <c r="M79" i="1"/>
  <c r="P79" i="1" s="1"/>
  <c r="R79" i="1" s="1"/>
  <c r="A79" i="1"/>
  <c r="A80" i="1" s="1"/>
  <c r="A81" i="1" s="1"/>
  <c r="A82" i="1" s="1"/>
  <c r="M76" i="1"/>
  <c r="P76" i="1" s="1"/>
  <c r="R76" i="1" s="1"/>
  <c r="M75" i="1"/>
  <c r="P75" i="1" s="1"/>
  <c r="R75" i="1" s="1"/>
  <c r="J74" i="1"/>
  <c r="AI74" i="1" s="1"/>
  <c r="M73" i="1"/>
  <c r="P73" i="1" s="1"/>
  <c r="R73" i="1" s="1"/>
  <c r="A70" i="1"/>
  <c r="A71" i="1" s="1"/>
  <c r="A72" i="1" s="1"/>
  <c r="A73" i="1" s="1"/>
  <c r="A74" i="1" s="1"/>
  <c r="A75" i="1" s="1"/>
  <c r="A76" i="1" s="1"/>
  <c r="M64" i="1"/>
  <c r="P64" i="1" s="1"/>
  <c r="R64" i="1" s="1"/>
  <c r="A63" i="1"/>
  <c r="A64" i="1" s="1"/>
  <c r="A65" i="1" s="1"/>
  <c r="M60" i="1"/>
  <c r="P60" i="1" s="1"/>
  <c r="R60" i="1" s="1"/>
  <c r="A56" i="1"/>
  <c r="A57" i="1" s="1"/>
  <c r="M53" i="1"/>
  <c r="P53" i="1" s="1"/>
  <c r="R53" i="1" s="1"/>
  <c r="M52" i="1"/>
  <c r="P52" i="1" s="1"/>
  <c r="R52" i="1" s="1"/>
  <c r="M50" i="1"/>
  <c r="P50" i="1" s="1"/>
  <c r="R50" i="1" s="1"/>
  <c r="M49" i="1"/>
  <c r="P49" i="1" s="1"/>
  <c r="R49" i="1" s="1"/>
  <c r="A49" i="1"/>
  <c r="A50" i="1" s="1"/>
  <c r="A51" i="1" s="1"/>
  <c r="A44" i="1"/>
  <c r="A45" i="1" s="1"/>
  <c r="A46" i="1" s="1"/>
  <c r="M41" i="1"/>
  <c r="P41" i="1" s="1"/>
  <c r="R41" i="1" s="1"/>
  <c r="M40" i="1"/>
  <c r="P40" i="1" s="1"/>
  <c r="R40" i="1" s="1"/>
  <c r="M39" i="1"/>
  <c r="P39" i="1" s="1"/>
  <c r="R39" i="1" s="1"/>
  <c r="A39" i="1"/>
  <c r="A40" i="1" s="1"/>
  <c r="A41" i="1" s="1"/>
  <c r="A32" i="1"/>
  <c r="B32" i="1" s="1"/>
  <c r="A30" i="1"/>
  <c r="B30" i="1" s="1"/>
  <c r="M26" i="1"/>
  <c r="P26" i="1" s="1"/>
  <c r="R26" i="1" s="1"/>
  <c r="M25" i="1"/>
  <c r="P25" i="1" s="1"/>
  <c r="R25" i="1" s="1"/>
  <c r="M24" i="1"/>
  <c r="P24" i="1" s="1"/>
  <c r="R24" i="1" s="1"/>
  <c r="M23" i="1"/>
  <c r="P23" i="1" s="1"/>
  <c r="R23" i="1" s="1"/>
  <c r="A23" i="1"/>
  <c r="A24" i="1" s="1"/>
  <c r="A25" i="1" s="1"/>
  <c r="A26" i="1" s="1"/>
  <c r="A16" i="1"/>
  <c r="A17" i="1" s="1"/>
  <c r="A18" i="1" s="1"/>
  <c r="A19" i="1" s="1"/>
  <c r="A20" i="1" s="1"/>
  <c r="B15" i="1"/>
  <c r="M13" i="1"/>
  <c r="P13" i="1" s="1"/>
  <c r="R13" i="1" s="1"/>
  <c r="R12" i="1" s="1"/>
  <c r="A13" i="1"/>
  <c r="B13" i="1" s="1"/>
  <c r="R38" i="1" l="1"/>
  <c r="AJ65" i="1"/>
  <c r="AI65" i="1"/>
  <c r="AJ51" i="1"/>
  <c r="AJ74" i="1"/>
  <c r="AK74" i="1" s="1"/>
  <c r="AI51" i="1"/>
  <c r="A66" i="1"/>
  <c r="A67" i="1" s="1"/>
  <c r="P65" i="1"/>
  <c r="R65" i="1" s="1"/>
  <c r="Q65" i="1" s="1"/>
  <c r="A58" i="1"/>
  <c r="L58" i="1"/>
  <c r="O58" i="1"/>
  <c r="R58" i="1"/>
  <c r="Q58" i="1" s="1"/>
  <c r="A52" i="1"/>
  <c r="A53" i="1" s="1"/>
  <c r="P51" i="1"/>
  <c r="R51" i="1" s="1"/>
  <c r="R48" i="1" s="1"/>
  <c r="B24" i="4"/>
  <c r="R22" i="1"/>
  <c r="J30" i="1"/>
  <c r="J32" i="1"/>
  <c r="J33" i="1"/>
  <c r="J34" i="1"/>
  <c r="J35" i="1"/>
  <c r="J36" i="1"/>
  <c r="J56" i="1"/>
  <c r="J57" i="1"/>
  <c r="AI57" i="1" s="1"/>
  <c r="J59" i="1"/>
  <c r="AI59" i="1" s="1"/>
  <c r="L60" i="1"/>
  <c r="J63" i="1"/>
  <c r="B19" i="1"/>
  <c r="B20" i="1"/>
  <c r="B16" i="1"/>
  <c r="B17" i="1"/>
  <c r="B18" i="1"/>
  <c r="J70" i="1"/>
  <c r="L73" i="1"/>
  <c r="J13" i="1"/>
  <c r="L13" i="1"/>
  <c r="M30" i="1"/>
  <c r="P30" i="1" s="1"/>
  <c r="R30" i="1" s="1"/>
  <c r="M32" i="1"/>
  <c r="P32" i="1" s="1"/>
  <c r="R32" i="1" s="1"/>
  <c r="M33" i="1"/>
  <c r="P33" i="1" s="1"/>
  <c r="R33" i="1" s="1"/>
  <c r="M34" i="1"/>
  <c r="P34" i="1" s="1"/>
  <c r="R34" i="1" s="1"/>
  <c r="M35" i="1"/>
  <c r="P35" i="1" s="1"/>
  <c r="R35" i="1" s="1"/>
  <c r="M36" i="1"/>
  <c r="P36" i="1" s="1"/>
  <c r="R36" i="1" s="1"/>
  <c r="J39" i="1"/>
  <c r="L39" i="1"/>
  <c r="L40" i="1"/>
  <c r="J40" i="1"/>
  <c r="L41" i="1"/>
  <c r="J41" i="1"/>
  <c r="M56" i="1"/>
  <c r="P56" i="1" s="1"/>
  <c r="R56" i="1" s="1"/>
  <c r="M57" i="1"/>
  <c r="P57" i="1" s="1"/>
  <c r="R57" i="1" s="1"/>
  <c r="M59" i="1"/>
  <c r="P59" i="1" s="1"/>
  <c r="R59" i="1" s="1"/>
  <c r="M63" i="1"/>
  <c r="P63" i="1" s="1"/>
  <c r="R63" i="1" s="1"/>
  <c r="M70" i="1"/>
  <c r="P70" i="1" s="1"/>
  <c r="R70" i="1" s="1"/>
  <c r="B22" i="1"/>
  <c r="J16" i="1"/>
  <c r="J17" i="1"/>
  <c r="J18" i="1"/>
  <c r="J19" i="1"/>
  <c r="J20" i="1"/>
  <c r="J44" i="1"/>
  <c r="J45" i="1"/>
  <c r="J46" i="1"/>
  <c r="J66" i="1"/>
  <c r="AI66" i="1" s="1"/>
  <c r="M72" i="1"/>
  <c r="P72" i="1" s="1"/>
  <c r="R72" i="1" s="1"/>
  <c r="J72" i="1"/>
  <c r="A33" i="1"/>
  <c r="S74" i="1"/>
  <c r="M16" i="1"/>
  <c r="P16" i="1" s="1"/>
  <c r="R16" i="1" s="1"/>
  <c r="M17" i="1"/>
  <c r="P17" i="1" s="1"/>
  <c r="R17" i="1" s="1"/>
  <c r="M18" i="1"/>
  <c r="P18" i="1" s="1"/>
  <c r="R18" i="1" s="1"/>
  <c r="M19" i="1"/>
  <c r="P19" i="1" s="1"/>
  <c r="R19" i="1" s="1"/>
  <c r="M20" i="1"/>
  <c r="P20" i="1" s="1"/>
  <c r="R20" i="1" s="1"/>
  <c r="L23" i="1"/>
  <c r="J23" i="1"/>
  <c r="L24" i="1"/>
  <c r="J24" i="1"/>
  <c r="J25" i="1"/>
  <c r="L25" i="1"/>
  <c r="L26" i="1"/>
  <c r="J26" i="1"/>
  <c r="M44" i="1"/>
  <c r="P44" i="1" s="1"/>
  <c r="R44" i="1" s="1"/>
  <c r="M45" i="1"/>
  <c r="P45" i="1" s="1"/>
  <c r="R45" i="1" s="1"/>
  <c r="M46" i="1"/>
  <c r="P46" i="1" s="1"/>
  <c r="R46" i="1" s="1"/>
  <c r="L49" i="1"/>
  <c r="J49" i="1"/>
  <c r="L50" i="1"/>
  <c r="J50" i="1"/>
  <c r="J52" i="1"/>
  <c r="AI52" i="1" s="1"/>
  <c r="L52" i="1"/>
  <c r="L53" i="1"/>
  <c r="J53" i="1"/>
  <c r="AI53" i="1" s="1"/>
  <c r="L64" i="1"/>
  <c r="M66" i="1"/>
  <c r="P66" i="1" s="1"/>
  <c r="R66" i="1" s="1"/>
  <c r="S82" i="1"/>
  <c r="M67" i="1"/>
  <c r="P67" i="1" s="1"/>
  <c r="R67" i="1" s="1"/>
  <c r="M71" i="1"/>
  <c r="P71" i="1" s="1"/>
  <c r="R71" i="1" s="1"/>
  <c r="J60" i="1"/>
  <c r="J64" i="1"/>
  <c r="J73" i="1"/>
  <c r="J81" i="1"/>
  <c r="J85" i="1"/>
  <c r="M82" i="1"/>
  <c r="P82" i="1" s="1"/>
  <c r="R82" i="1" s="1"/>
  <c r="R78" i="1" s="1"/>
  <c r="M74" i="1"/>
  <c r="P74" i="1" s="1"/>
  <c r="R74" i="1" s="1"/>
  <c r="J76" i="1"/>
  <c r="J80" i="1"/>
  <c r="L81" i="1"/>
  <c r="L85" i="1"/>
  <c r="J67" i="1"/>
  <c r="J71" i="1"/>
  <c r="AI71" i="1" s="1"/>
  <c r="J75" i="1"/>
  <c r="L76" i="1"/>
  <c r="J79" i="1"/>
  <c r="L80" i="1"/>
  <c r="L75" i="1"/>
  <c r="L79" i="1"/>
  <c r="AK65" i="1" l="1"/>
  <c r="AL65" i="1" s="1"/>
  <c r="AK51" i="1"/>
  <c r="AL51" i="1" s="1"/>
  <c r="AJ66" i="1"/>
  <c r="AK66" i="1" s="1"/>
  <c r="AJ71" i="1"/>
  <c r="AK71" i="1" s="1"/>
  <c r="AJ57" i="1"/>
  <c r="AK57" i="1" s="1"/>
  <c r="AJ52" i="1"/>
  <c r="AK52" i="1" s="1"/>
  <c r="AL74" i="1"/>
  <c r="AJ53" i="1"/>
  <c r="AK53" i="1" s="1"/>
  <c r="AJ59" i="1"/>
  <c r="AK59" i="1" s="1"/>
  <c r="O65" i="1"/>
  <c r="A59" i="1"/>
  <c r="A60" i="1" s="1"/>
  <c r="R55" i="1"/>
  <c r="Q51" i="1"/>
  <c r="O51" i="1"/>
  <c r="L72" i="1"/>
  <c r="L19" i="1"/>
  <c r="L17" i="1"/>
  <c r="L46" i="1"/>
  <c r="B27" i="4"/>
  <c r="O80" i="1"/>
  <c r="S80" i="1"/>
  <c r="Q80" i="1" s="1"/>
  <c r="O73" i="1"/>
  <c r="S73" i="1"/>
  <c r="Q73" i="1" s="1"/>
  <c r="O24" i="1"/>
  <c r="S24" i="1"/>
  <c r="Q24" i="1" s="1"/>
  <c r="R15" i="1"/>
  <c r="S66" i="1"/>
  <c r="Q66" i="1" s="1"/>
  <c r="O66" i="1"/>
  <c r="L20" i="1"/>
  <c r="L16" i="1"/>
  <c r="L70" i="1"/>
  <c r="L63" i="1"/>
  <c r="S36" i="1"/>
  <c r="Q36" i="1" s="1"/>
  <c r="O36" i="1"/>
  <c r="S32" i="1"/>
  <c r="Q32" i="1" s="1"/>
  <c r="O32" i="1"/>
  <c r="S79" i="1"/>
  <c r="O79" i="1"/>
  <c r="O76" i="1"/>
  <c r="S76" i="1"/>
  <c r="Q76" i="1" s="1"/>
  <c r="O64" i="1"/>
  <c r="S64" i="1"/>
  <c r="Q64" i="1" s="1"/>
  <c r="S53" i="1"/>
  <c r="Q53" i="1" s="1"/>
  <c r="O53" i="1"/>
  <c r="O74" i="1"/>
  <c r="O46" i="1"/>
  <c r="S46" i="1"/>
  <c r="Q46" i="1" s="1"/>
  <c r="O19" i="1"/>
  <c r="S19" i="1"/>
  <c r="Q19" i="1" s="1"/>
  <c r="B23" i="1"/>
  <c r="B24" i="1"/>
  <c r="B25" i="1"/>
  <c r="B26" i="1"/>
  <c r="B28" i="1"/>
  <c r="B38" i="1" s="1"/>
  <c r="O41" i="1"/>
  <c r="S41" i="1"/>
  <c r="Q41" i="1" s="1"/>
  <c r="S70" i="1"/>
  <c r="O70" i="1"/>
  <c r="L36" i="1"/>
  <c r="L32" i="1"/>
  <c r="O60" i="1"/>
  <c r="S60" i="1"/>
  <c r="Q60" i="1" s="1"/>
  <c r="O23" i="1"/>
  <c r="S23" i="1"/>
  <c r="Q74" i="1"/>
  <c r="R69" i="1"/>
  <c r="O59" i="1"/>
  <c r="S59" i="1"/>
  <c r="Q59" i="1" s="1"/>
  <c r="L35" i="1"/>
  <c r="L30" i="1"/>
  <c r="S75" i="1"/>
  <c r="Q75" i="1" s="1"/>
  <c r="O75" i="1"/>
  <c r="R43" i="1"/>
  <c r="B33" i="1"/>
  <c r="A34" i="1"/>
  <c r="O45" i="1"/>
  <c r="S45" i="1"/>
  <c r="Q45" i="1" s="1"/>
  <c r="S18" i="1"/>
  <c r="Q18" i="1" s="1"/>
  <c r="O18" i="1"/>
  <c r="S40" i="1"/>
  <c r="Q40" i="1" s="1"/>
  <c r="O40" i="1"/>
  <c r="L59" i="1"/>
  <c r="S35" i="1"/>
  <c r="Q35" i="1" s="1"/>
  <c r="O35" i="1"/>
  <c r="S30" i="1"/>
  <c r="O30" i="1"/>
  <c r="S52" i="1"/>
  <c r="Q52" i="1" s="1"/>
  <c r="O52" i="1"/>
  <c r="S26" i="1"/>
  <c r="Q26" i="1" s="1"/>
  <c r="O26" i="1"/>
  <c r="O72" i="1"/>
  <c r="S72" i="1"/>
  <c r="Q72" i="1" s="1"/>
  <c r="L45" i="1"/>
  <c r="L18" i="1"/>
  <c r="L67" i="1"/>
  <c r="R28" i="1"/>
  <c r="S57" i="1"/>
  <c r="Q57" i="1" s="1"/>
  <c r="O57" i="1"/>
  <c r="O34" i="1"/>
  <c r="S34" i="1"/>
  <c r="Q34" i="1" s="1"/>
  <c r="L71" i="1"/>
  <c r="S71" i="1"/>
  <c r="Q71" i="1" s="1"/>
  <c r="O71" i="1"/>
  <c r="O85" i="1"/>
  <c r="S85" i="1"/>
  <c r="S67" i="1"/>
  <c r="Q67" i="1" s="1"/>
  <c r="O67" i="1"/>
  <c r="L82" i="1"/>
  <c r="O82" i="1"/>
  <c r="O50" i="1"/>
  <c r="S50" i="1"/>
  <c r="Q50" i="1" s="1"/>
  <c r="S44" i="1"/>
  <c r="O44" i="1"/>
  <c r="R62" i="1"/>
  <c r="L57" i="1"/>
  <c r="L34" i="1"/>
  <c r="O81" i="1"/>
  <c r="S81" i="1"/>
  <c r="Q81" i="1" s="1"/>
  <c r="Q82" i="1"/>
  <c r="L44" i="1"/>
  <c r="S17" i="1"/>
  <c r="Q17" i="1" s="1"/>
  <c r="O17" i="1"/>
  <c r="S39" i="1"/>
  <c r="O39" i="1"/>
  <c r="S13" i="1"/>
  <c r="O13" i="1"/>
  <c r="L56" i="1"/>
  <c r="O33" i="1"/>
  <c r="S33" i="1"/>
  <c r="Q33" i="1" s="1"/>
  <c r="L74" i="1"/>
  <c r="O49" i="1"/>
  <c r="S49" i="1"/>
  <c r="S25" i="1"/>
  <c r="Q25" i="1" s="1"/>
  <c r="O25" i="1"/>
  <c r="L66" i="1"/>
  <c r="O20" i="1"/>
  <c r="S20" i="1"/>
  <c r="Q20" i="1" s="1"/>
  <c r="O16" i="1"/>
  <c r="S16" i="1"/>
  <c r="O63" i="1"/>
  <c r="S63" i="1"/>
  <c r="S56" i="1"/>
  <c r="O56" i="1"/>
  <c r="L33" i="1"/>
  <c r="AL59" i="1" l="1"/>
  <c r="AL53" i="1"/>
  <c r="AL66" i="1"/>
  <c r="AL52" i="1"/>
  <c r="AL57" i="1"/>
  <c r="AL71" i="1"/>
  <c r="B30" i="4"/>
  <c r="B34" i="1"/>
  <c r="A35" i="1"/>
  <c r="R87" i="1"/>
  <c r="Q70" i="1"/>
  <c r="Q69" i="1" s="1"/>
  <c r="S69" i="1"/>
  <c r="Q85" i="1"/>
  <c r="Q84" i="1" s="1"/>
  <c r="S84" i="1"/>
  <c r="S43" i="1"/>
  <c r="Q44" i="1"/>
  <c r="Q43" i="1" s="1"/>
  <c r="S22" i="1"/>
  <c r="J18" i="4" s="1"/>
  <c r="Q23" i="1"/>
  <c r="Q22" i="1" s="1"/>
  <c r="Q39" i="1"/>
  <c r="Q38" i="1" s="1"/>
  <c r="S38" i="1"/>
  <c r="Q56" i="1"/>
  <c r="Q55" i="1" s="1"/>
  <c r="S55" i="1"/>
  <c r="B41" i="1"/>
  <c r="B39" i="1"/>
  <c r="B40" i="1"/>
  <c r="B43" i="1"/>
  <c r="Q16" i="1"/>
  <c r="Q15" i="1" s="1"/>
  <c r="S15" i="1"/>
  <c r="J15" i="4" s="1"/>
  <c r="S62" i="1"/>
  <c r="Q63" i="1"/>
  <c r="Q62" i="1" s="1"/>
  <c r="Q13" i="1"/>
  <c r="Q12" i="1" s="1"/>
  <c r="S12" i="1"/>
  <c r="J12" i="4" s="1"/>
  <c r="Q30" i="1"/>
  <c r="Q28" i="1" s="1"/>
  <c r="S28" i="1"/>
  <c r="J21" i="4" s="1"/>
  <c r="S78" i="1"/>
  <c r="Q79" i="1"/>
  <c r="Q78" i="1" s="1"/>
  <c r="S48" i="1"/>
  <c r="Q49" i="1"/>
  <c r="Q48" i="1" s="1"/>
  <c r="I21" i="4" l="1"/>
  <c r="H21" i="4"/>
  <c r="G21" i="4"/>
  <c r="F21" i="4"/>
  <c r="E21" i="4"/>
  <c r="D21" i="4"/>
  <c r="H18" i="4"/>
  <c r="F18" i="4"/>
  <c r="E18" i="4"/>
  <c r="D18" i="4"/>
  <c r="G18" i="4"/>
  <c r="I18" i="4"/>
  <c r="F12" i="4"/>
  <c r="D12" i="4"/>
  <c r="E12" i="4"/>
  <c r="H12" i="4"/>
  <c r="I12" i="4"/>
  <c r="G12" i="4"/>
  <c r="G15" i="4"/>
  <c r="F15" i="4"/>
  <c r="E15" i="4"/>
  <c r="D15" i="4"/>
  <c r="I15" i="4"/>
  <c r="H15" i="4"/>
  <c r="Q87" i="1"/>
  <c r="S87" i="1"/>
  <c r="B33" i="4"/>
  <c r="B45" i="1"/>
  <c r="B46" i="1"/>
  <c r="B44" i="1"/>
  <c r="B48" i="1"/>
  <c r="B51" i="1" s="1"/>
  <c r="B35" i="1"/>
  <c r="J27" i="4" s="1"/>
  <c r="A36" i="1"/>
  <c r="B36" i="1" s="1"/>
  <c r="J24" i="4" s="1"/>
  <c r="I27" i="4" l="1"/>
  <c r="H27" i="4"/>
  <c r="F27" i="4"/>
  <c r="G27" i="4"/>
  <c r="E27" i="4"/>
  <c r="D27" i="4"/>
  <c r="D24" i="4"/>
  <c r="F24" i="4"/>
  <c r="H24" i="4"/>
  <c r="E24" i="4"/>
  <c r="I24" i="4"/>
  <c r="G24" i="4"/>
  <c r="J30" i="4"/>
  <c r="H30" i="4" s="1"/>
  <c r="J33" i="4"/>
  <c r="B36" i="4"/>
  <c r="B49" i="1"/>
  <c r="B50" i="1"/>
  <c r="B52" i="1"/>
  <c r="B53" i="1"/>
  <c r="B55" i="1"/>
  <c r="B58" i="1" s="1"/>
  <c r="I30" i="4" l="1"/>
  <c r="G30" i="4"/>
  <c r="D30" i="4"/>
  <c r="E30" i="4"/>
  <c r="F30" i="4"/>
  <c r="B39" i="4"/>
  <c r="I33" i="4"/>
  <c r="H33" i="4"/>
  <c r="G33" i="4"/>
  <c r="F33" i="4"/>
  <c r="E33" i="4"/>
  <c r="D33" i="4"/>
  <c r="B59" i="1"/>
  <c r="B60" i="1"/>
  <c r="B56" i="1"/>
  <c r="J36" i="4" s="1"/>
  <c r="B57" i="1"/>
  <c r="B62" i="1"/>
  <c r="B65" i="1" s="1"/>
  <c r="B42" i="4" l="1"/>
  <c r="F36" i="4"/>
  <c r="E36" i="4"/>
  <c r="D36" i="4"/>
  <c r="G36" i="4"/>
  <c r="I36" i="4"/>
  <c r="H36" i="4"/>
  <c r="B63" i="1"/>
  <c r="J39" i="4" s="1"/>
  <c r="B64" i="1"/>
  <c r="B66" i="1"/>
  <c r="B67" i="1"/>
  <c r="B69" i="1"/>
  <c r="B45" i="4" l="1"/>
  <c r="I39" i="4"/>
  <c r="H39" i="4"/>
  <c r="F39" i="4"/>
  <c r="G39" i="4"/>
  <c r="E39" i="4"/>
  <c r="D39" i="4"/>
  <c r="B76" i="1"/>
  <c r="B72" i="1"/>
  <c r="B73" i="1"/>
  <c r="B78" i="1"/>
  <c r="B74" i="1"/>
  <c r="B70" i="1"/>
  <c r="B75" i="1"/>
  <c r="B71" i="1"/>
  <c r="B84" i="1" l="1"/>
  <c r="B85" i="1" s="1"/>
  <c r="B80" i="1"/>
  <c r="B81" i="1"/>
  <c r="B82" i="1"/>
  <c r="B79" i="1"/>
  <c r="J45" i="4" l="1"/>
  <c r="H45" i="4" s="1"/>
  <c r="J42" i="4"/>
  <c r="D45" i="4" l="1"/>
  <c r="I45" i="4"/>
  <c r="E45" i="4"/>
  <c r="F45" i="4"/>
  <c r="G45" i="4"/>
  <c r="G48" i="4" s="1"/>
  <c r="F42" i="4"/>
  <c r="E42" i="4"/>
  <c r="D42" i="4"/>
  <c r="G42" i="4"/>
  <c r="I42" i="4"/>
  <c r="H42" i="4"/>
  <c r="H48" i="4" s="1"/>
  <c r="J48" i="4"/>
  <c r="G49" i="4" l="1"/>
  <c r="F48" i="4"/>
  <c r="F49" i="4" s="1"/>
  <c r="H49" i="4"/>
  <c r="I48" i="4"/>
  <c r="I49" i="4" s="1"/>
  <c r="E48" i="4"/>
  <c r="E49" i="4" s="1"/>
  <c r="D48" i="4"/>
  <c r="D49" i="4" s="1"/>
  <c r="D50" i="4" s="1"/>
  <c r="E50" i="4" l="1"/>
  <c r="F50" i="4" s="1"/>
  <c r="G50" i="4" s="1"/>
  <c r="H50" i="4" s="1"/>
  <c r="I50" i="4" s="1"/>
  <c r="J49" i="4"/>
  <c r="J50" i="4" s="1"/>
</calcChain>
</file>

<file path=xl/sharedStrings.xml><?xml version="1.0" encoding="utf-8"?>
<sst xmlns="http://schemas.openxmlformats.org/spreadsheetml/2006/main" count="366" uniqueCount="131">
  <si>
    <t>PLANILHA ORÇAMENTÁRIA</t>
  </si>
  <si>
    <t>Fonte</t>
  </si>
  <si>
    <t>Referência</t>
  </si>
  <si>
    <t>Data</t>
  </si>
  <si>
    <t>Obra/Serviço</t>
  </si>
  <si>
    <t>Pavimentação Asfáltica em CBUQ com Extensão de 3.740,00m - ETAPA 02</t>
  </si>
  <si>
    <t>Encargos</t>
  </si>
  <si>
    <t>SINAPI</t>
  </si>
  <si>
    <t>Contratante</t>
  </si>
  <si>
    <t>Município de Nova Bassano</t>
  </si>
  <si>
    <t>Comp. aprox.(m)</t>
  </si>
  <si>
    <t>SICRO</t>
  </si>
  <si>
    <t>CEP</t>
  </si>
  <si>
    <t>95340-000</t>
  </si>
  <si>
    <t>BDI 1</t>
  </si>
  <si>
    <t>BDI 2</t>
  </si>
  <si>
    <t>Item</t>
  </si>
  <si>
    <t>Código</t>
  </si>
  <si>
    <t>Serviços</t>
  </si>
  <si>
    <t>Unid.</t>
  </si>
  <si>
    <t>Quant.</t>
  </si>
  <si>
    <t>Valor unit.</t>
  </si>
  <si>
    <t>BDI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</si>
  <si>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</si>
  <si>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</si>
  <si>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</si>
  <si>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</si>
  <si>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</si>
  <si>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</si>
  <si>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</si>
  <si>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</si>
  <si>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ADMINISTRAÇÃO LOCAL</t>
  </si>
  <si>
    <t>Sub-total</t>
  </si>
  <si>
    <t>COMP. 05</t>
  </si>
  <si>
    <t>COMPOSIÇÃO</t>
  </si>
  <si>
    <t>SERVIÇOS INICIAIS</t>
  </si>
  <si>
    <t>COMP. 06</t>
  </si>
  <si>
    <t>COMP. 08</t>
  </si>
  <si>
    <t>C</t>
  </si>
  <si>
    <t>I</t>
  </si>
  <si>
    <t>MOVIMENTO DE TERRA</t>
  </si>
  <si>
    <t>DRENAGEM</t>
  </si>
  <si>
    <t>4.1</t>
  </si>
  <si>
    <t>Sarjetas</t>
  </si>
  <si>
    <t>COMP. 09</t>
  </si>
  <si>
    <t>4.2</t>
  </si>
  <si>
    <t>Tubulação</t>
  </si>
  <si>
    <t>SUB BASE MACADAME SECO</t>
  </si>
  <si>
    <t>BASE BGS</t>
  </si>
  <si>
    <t>IMPRIMAÇÃO CM30</t>
  </si>
  <si>
    <t>COMP. 04</t>
  </si>
  <si>
    <t>LIGAÇÃO RR2C</t>
  </si>
  <si>
    <t>COMP. 03</t>
  </si>
  <si>
    <t>CBUQ</t>
  </si>
  <si>
    <t>COMP. 02</t>
  </si>
  <si>
    <t>SINALIZAÇÃO FIXA</t>
  </si>
  <si>
    <t>SINALIZAÇÃO PROVISÓRIA</t>
  </si>
  <si>
    <t>M0047</t>
  </si>
  <si>
    <t>SERVIÇOS FINAIS</t>
  </si>
  <si>
    <t>COMP. 07</t>
  </si>
  <si>
    <t>TOTAL GERAL</t>
  </si>
  <si>
    <t>01/2026</t>
  </si>
  <si>
    <t>10/02/2026</t>
  </si>
  <si>
    <t>ADMINISTRAÇÃO DA OBRA (CONFORME TCU DE 1,98% A 10,68%)</t>
  </si>
  <si>
    <t>UN</t>
  </si>
  <si>
    <t>MOBILIZAÇÃO DOS EQUIPAMENTOS</t>
  </si>
  <si>
    <t>LOCAÇÃO DE PAVIMENTAÇÃO (99063 MODIFICADA)</t>
  </si>
  <si>
    <t>M</t>
  </si>
  <si>
    <t>FORNECIMENTO E INSTALAÇÃO DE PLACA DE OBRA COM CHAPA GALVANIZADA E ESTRUTURA DE MADEIRA. AF_03/2022_PS</t>
  </si>
  <si>
    <t>M2</t>
  </si>
  <si>
    <t>LOCACAO DE CONTAINER 2,30 X 6,00 M, ALT. 2,50 M, COM 1 SANITARIO, PARA ESCRITORIO, COMPLETO, SEM DIVISORIAS INTERNAS (NAO INCLUI MOBILIZACAO/DESMOBILIZACAO)</t>
  </si>
  <si>
    <t>MES</t>
  </si>
  <si>
    <t>LOCACAO DE CONTAINER 2,30 X 4,30 M, ALT. 2,50 M, P/ SANITARIO, C/ 5 BACIAS, 1 LAVATORIO E 4 MICTORIOS (NAO INCLUI MOBILIZACAO/DESMOBILIZACAO)</t>
  </si>
  <si>
    <t>REGULARIZAÇÃO DO SUBLEITO - 100% PROCTOR INTERMEDIÁRIO</t>
  </si>
  <si>
    <t>M²</t>
  </si>
  <si>
    <t>ESCAVAÇÃO, CARGA E TRANSPORTE DE MATERIAL DE 1ª CATEGORIA - DMT DE 2.500 A 3.000 M - CAMINHO DE SERVIÇO EM LEITO NATURAL - COM ESCAVADEIRA E CAMINHÃO BASCULANTE DE 14 M³</t>
  </si>
  <si>
    <t>M³</t>
  </si>
  <si>
    <t>ESCAVAÇÃO, CARGA E TRANSPORTE DE MATERIAL DE 3ª CATEGORIA - DMT DE 2.500 A 3.000 M - CAMINHO DE SERVIÇO EM LEITO NATURAL COM CAMINHÃO BASCULANTE DE 12 M³</t>
  </si>
  <si>
    <t>COMPACTAÇÃO DE ATERROS A 100% DO PROCTOR INTERMEDIÁRIO</t>
  </si>
  <si>
    <t>SARJETA TRIANGULAR SEM GRAMA - STG 80-15 - ESCAVAÇÃO MECÂNICA (2003290 MODIFICADA)</t>
  </si>
  <si>
    <t>ESCAVAÇÃO MECÂNICA COM RETROESCAVADEIRA EM MATERIAL DE 1ª CATEGORIA</t>
  </si>
  <si>
    <t>LASTRO DE BRITA COMERCIAL COMPACTADO COM SOQUETE VIBRATÓRIO - ESPALHAMENTO MANUAL</t>
  </si>
  <si>
    <t>REATERRO E COMPACTAÇÃO COM SOQUETE VIBRATÓRIO</t>
  </si>
  <si>
    <t>TUBO DE CONCRETO PA4 COMERCIAL PARA DRENAGEM - D = 1,00 M - FORNECIMENTO E INSTALAÇÃO</t>
  </si>
  <si>
    <t>BOCA DE BSTC D = 1,00 M - ESCONSIDADE 45° - AREIA E BRITA COMERCIAIS - ALAS ESCONSAS</t>
  </si>
  <si>
    <t>BASE OU SUB-BASE DE MACADAME SECO COM BRITA COMERCIAL - 100% PROCTOR MODIFICADO</t>
  </si>
  <si>
    <t>TRANSPORTE COM CAMINHÃO BASCULANTE DE 14 M³ - RODOVIA PAVIMENTADA</t>
  </si>
  <si>
    <t>TKM</t>
  </si>
  <si>
    <t>TRANSPORTE COM CAMINHÃO BASCULANTE DE 14 M³ - RODOVIA EM LEITO NATURAL</t>
  </si>
  <si>
    <t>BASE OU SUB-BASE DE BRITA GRADUADA COM BRITA COMERCIAL - 100% PROCTOR MODIFICADO</t>
  </si>
  <si>
    <t>IMPRIMAÇÃO COM ASFALTO DILUÍDO DE PETRÓLEO CM30 (4011351 MODIFICADA)</t>
  </si>
  <si>
    <t>TRANSPORTE COM CAVALO MECÂNICO COM SEMIRREBOQUE COM CAPACIDADE DE 20 T - RODOVIA PAVIMENTADA</t>
  </si>
  <si>
    <t>TRANSPORTE DE MATERIAL BETUMINOSO COM CAMINHÃO TANQUE DISTRIBUIDOR - RODOVIA PAVIMENTADA</t>
  </si>
  <si>
    <t>TRANSPORTE DE MATERIAL BETUMINOSO COM CAMINHÃO TANQUE DISTRIBUIDOR - RODOVIA EM LEITO NATURAL</t>
  </si>
  <si>
    <t>PINTURA DE LIGAÇÃO COM EMULSÃO ASFÁLTICA RR-2C (4011353 MODIFICADA)</t>
  </si>
  <si>
    <t>CONCRETO ASFÁLTICO - FAIXA C-12,5- AREIA COMERCIAL E BRITA PRODUZIDA (4011462 MODIFICADA)</t>
  </si>
  <si>
    <t>T</t>
  </si>
  <si>
    <t>PINTURA DE FAIXA COM TINTA ACRÍLICA - ESPESSURA DE 0,6 MM</t>
  </si>
  <si>
    <t>PLACA DE REGULAMENTAÇÃO EM AÇO D = 0,80 M - PELÍCULA RETRORREFLETIVA TIPO I + SI - FORNECIMENTO E IMPLANTAÇÃOPLACA DE VELOCIDADE (R19B) E PARE (R-1)</t>
  </si>
  <si>
    <t>PLACA DE REGULAMENTAÇÃO EM AÇO D = 0,80 M - PELÍCULA RETRORREFLETIVA TIPO I + SI - FORNECIMENTO E IMPLANTAÇÃOPLACA DE PROIBIDO ULTRAPASSAR (R-7)</t>
  </si>
  <si>
    <t>PLACA DE REGULAMENTAÇÃO EM AÇO, R2 LADO 0,80 M - PELÍCULA RETRORREFLETIVA TIPO I + SI - FORNECIMENTO E IMPLANTAÇÃOPLACA DE PISTA SINUOSA (A-3)</t>
  </si>
  <si>
    <t>PLACA DE REGULAMENTAÇÃO EM AÇO D = 0,80 M - PELÍCULA RETRORREFLETIVA TIPO I + SI - FORNECIMENTO E IMPLANTAÇÃOPLACA DE PARE (R-1)</t>
  </si>
  <si>
    <t>SUPORTE METÁLICO GALVANIZADO PARA PLACA DE ADVERTÊNCIA OU REGULAMENTAÇÃO - LADO OU DIÂMETRO DE 0,80 M - FORNECIMENTO E IMPLANTAÇÃO</t>
  </si>
  <si>
    <t>CONCRETO FCK = 30 MPA - CONFECÇÃO EM BETONEIRA E LANÇAMENTO MANUAL - AREIA E BRITA COMERCIAIS</t>
  </si>
  <si>
    <t>CAVALETE EM PERFIL METÁLICO PARA PLACA DE SINALIZAÇÃO - 1,00 M X 1,00 M - CONFECÇÃO</t>
  </si>
  <si>
    <t>PLACA DE ADVERTÊNCIA EM AÇO, LADO DE 0,80 M - PELÍCULA RETRORREFLETIVA TIPO I + SI - FORNECIMENTO E IMPLANTAÇÃO</t>
  </si>
  <si>
    <t>PLACA EM AÇO Nº 16 GALVANIZADO COM PELÍCULA RETRORREFLETIVA TIPO I + I - CONFECÇÃO</t>
  </si>
  <si>
    <t>CONE DE SINALIZAÇÃO EM POLIETILENO - H = 75 CM E BASE QUADRADA DE 40 X 40 CM</t>
  </si>
  <si>
    <t>DESMOBILIZAÇÃO DOS EQUIPAMENTOS</t>
  </si>
  <si>
    <t>ASFALTOS DILUÍDOS CM-30, AQUISIÇÃO EM CANOAS - RS, COM TRIBUTOS (17 % ICMS, 3 % COFINS, 0,65% PIS)</t>
  </si>
  <si>
    <t>CIMENTOS ASFÁLTICOS CAP-50-70, AQUISIÇÃO EM CANOAS - RS, COM TRIBUTOS (17 % ICMS, 3 % COFINS, 0,65% PIS)</t>
  </si>
  <si>
    <t>EMULSÕES ASFÁLTICAS RR-2C, AQUISIÇÃO EM CANOAS - RS, COM TRIBUTOS (17 % ICMS, 3 % COFINS, 0,65% PIS)</t>
  </si>
  <si>
    <t>CRONOGRAMA FÍSICO-FINANCEIRO</t>
  </si>
  <si>
    <t>PRAZO TOTAL: 180 DIAS (100%)</t>
  </si>
  <si>
    <t>TOTAL EXECUTADO (100%), AOS 180 DIAS</t>
  </si>
  <si>
    <t>PAGAMENTO AOS 30 DIAS</t>
  </si>
  <si>
    <t>PAGAMENTO AOS 60 DIAS</t>
  </si>
  <si>
    <t>PAGAMENTO AOS 90 DIAS</t>
  </si>
  <si>
    <t>PAGAMENTO AOS 120 DIAS</t>
  </si>
  <si>
    <t>PAGAMENTO AOS 150 DIAS</t>
  </si>
  <si>
    <t>PAGAMENTO AOS 180 DIAS</t>
  </si>
  <si>
    <t>PORCENTAGEM EXECUTADA NO PERÍODO</t>
  </si>
  <si>
    <t>TOTAL ACUMULADO</t>
  </si>
  <si>
    <t>PORCENTAGEM EXECUTADA</t>
  </si>
  <si>
    <t>PORCENTAGEM EXECUTADA ACUMULADA</t>
  </si>
  <si>
    <t>COTAÇÃO</t>
  </si>
  <si>
    <t>COT. 01</t>
  </si>
  <si>
    <t>COT. 02</t>
  </si>
  <si>
    <t>COT. 03</t>
  </si>
  <si>
    <t>EMPRESA</t>
  </si>
  <si>
    <t>REPRESENTANTE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</si>
</sst>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  <numFmt numFmtId="168" formatCode="0.000%"/>
    <numFmt numFmtId="169" formatCode="0.0000"/>
    <numFmt numFmtId="170" formatCode="0.000"/>
    <numFmt numFmtId="171" formatCode="#,##0.0000"/>
    <numFmt numFmtId="172" formatCode="_-* #,##0.0000_-;\-* #,##0.0000_-;_-* &quot;-&quot;????_-;_-@_-"/>
    <numFmt numFmtId="173" formatCode="#,##0.000"/>
    <numFmt numFmtId="174" formatCode="_(&quot;R$ &quot;* #,##0.000_);_(&quot;R$ &quot;* \(#,##0.000\);_(&quot;R$ 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231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7" fontId="0" fillId="0" borderId="0" xfId="0" applyNumberFormat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1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5" fontId="0" fillId="0" borderId="7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0" fontId="1" fillId="0" borderId="7" xfId="3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4" applyNumberFormat="1" applyFill="1" applyBorder="1" applyAlignment="1">
      <alignment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right" vertical="center"/>
    </xf>
    <xf numFmtId="4" fontId="3" fillId="4" borderId="16" xfId="0" applyNumberFormat="1" applyFont="1" applyFill="1" applyBorder="1" applyAlignment="1">
      <alignment horizontal="right" vertical="center"/>
    </xf>
    <xf numFmtId="0" fontId="5" fillId="4" borderId="27" xfId="0" applyFont="1" applyFill="1" applyBorder="1" applyAlignment="1">
      <alignment vertical="center"/>
    </xf>
    <xf numFmtId="166" fontId="6" fillId="4" borderId="28" xfId="2" applyFont="1" applyFill="1" applyBorder="1" applyAlignment="1">
      <alignment horizontal="right" vertical="center"/>
    </xf>
    <xf numFmtId="166" fontId="6" fillId="4" borderId="27" xfId="2" applyFont="1" applyFill="1" applyBorder="1" applyAlignment="1">
      <alignment horizontal="right" vertical="center"/>
    </xf>
    <xf numFmtId="166" fontId="6" fillId="4" borderId="29" xfId="2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0" fillId="0" borderId="27" xfId="2" applyNumberFormat="1" applyFont="1" applyFill="1" applyBorder="1" applyAlignment="1">
      <alignment horizontal="right" vertical="center"/>
    </xf>
    <xf numFmtId="166" fontId="1" fillId="0" borderId="34" xfId="5" applyFill="1" applyBorder="1" applyAlignment="1" applyProtection="1">
      <alignment horizontal="right" vertical="center"/>
    </xf>
    <xf numFmtId="166" fontId="1" fillId="0" borderId="34" xfId="2" applyBorder="1" applyAlignment="1">
      <alignment horizontal="right" vertical="center"/>
    </xf>
    <xf numFmtId="166" fontId="1" fillId="0" borderId="27" xfId="5" applyBorder="1" applyAlignment="1" applyProtection="1">
      <alignment horizontal="center" vertical="center"/>
    </xf>
    <xf numFmtId="166" fontId="1" fillId="0" borderId="35" xfId="5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10" fontId="1" fillId="0" borderId="0" xfId="3" applyNumberFormat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4" fontId="1" fillId="0" borderId="34" xfId="2" applyNumberFormat="1" applyFill="1" applyBorder="1" applyAlignment="1">
      <alignment horizontal="right" vertical="center"/>
    </xf>
    <xf numFmtId="166" fontId="1" fillId="0" borderId="34" xfId="2" applyFill="1" applyBorder="1" applyAlignment="1">
      <alignment horizontal="right" vertical="center"/>
    </xf>
    <xf numFmtId="166" fontId="1" fillId="0" borderId="35" xfId="2" applyFill="1" applyBorder="1" applyAlignment="1">
      <alignment horizontal="right" vertical="center"/>
    </xf>
    <xf numFmtId="0" fontId="5" fillId="3" borderId="3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4" fontId="1" fillId="4" borderId="27" xfId="2" applyNumberFormat="1" applyFill="1" applyBorder="1" applyAlignment="1">
      <alignment horizontal="right" vertical="center"/>
    </xf>
    <xf numFmtId="166" fontId="1" fillId="4" borderId="27" xfId="2" applyFill="1" applyBorder="1" applyAlignment="1">
      <alignment horizontal="right" vertical="center"/>
    </xf>
    <xf numFmtId="0" fontId="5" fillId="3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center" wrapText="1"/>
    </xf>
    <xf numFmtId="166" fontId="1" fillId="4" borderId="34" xfId="2" applyFill="1" applyBorder="1" applyAlignment="1">
      <alignment horizontal="right" vertical="center"/>
    </xf>
    <xf numFmtId="0" fontId="5" fillId="4" borderId="34" xfId="0" applyFont="1" applyFill="1" applyBorder="1" applyAlignment="1">
      <alignment vertical="center"/>
    </xf>
    <xf numFmtId="166" fontId="6" fillId="4" borderId="34" xfId="2" applyFont="1" applyFill="1" applyBorder="1" applyAlignment="1">
      <alignment horizontal="right" vertical="center"/>
    </xf>
    <xf numFmtId="49" fontId="5" fillId="0" borderId="37" xfId="0" applyNumberFormat="1" applyFont="1" applyBorder="1" applyAlignment="1">
      <alignment vertical="center"/>
    </xf>
    <xf numFmtId="49" fontId="5" fillId="0" borderId="39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0" fontId="1" fillId="0" borderId="0" xfId="3" applyNumberFormat="1" applyAlignment="1">
      <alignment horizontal="center" vertical="center"/>
    </xf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1" xfId="0" applyFont="1" applyBorder="1" applyAlignment="1">
      <alignment horizontal="right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right" vertical="center"/>
    </xf>
    <xf numFmtId="10" fontId="1" fillId="0" borderId="3" xfId="3" applyNumberFormat="1" applyFill="1" applyBorder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0" fontId="6" fillId="0" borderId="8" xfId="0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2" fontId="1" fillId="0" borderId="7" xfId="3" applyNumberFormat="1" applyFill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10" fontId="0" fillId="0" borderId="7" xfId="0" applyNumberFormat="1" applyBorder="1"/>
    <xf numFmtId="0" fontId="6" fillId="0" borderId="9" xfId="0" applyFont="1" applyBorder="1"/>
    <xf numFmtId="0" fontId="0" fillId="0" borderId="10" xfId="0" applyBorder="1"/>
    <xf numFmtId="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/>
    </xf>
    <xf numFmtId="10" fontId="1" fillId="0" borderId="11" xfId="4" applyNumberFormat="1" applyFill="1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5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/>
    <xf numFmtId="166" fontId="1" fillId="0" borderId="16" xfId="5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27" xfId="0" applyFont="1" applyBorder="1"/>
    <xf numFmtId="10" fontId="1" fillId="0" borderId="27" xfId="4" applyNumberFormat="1" applyFill="1" applyBorder="1" applyAlignment="1">
      <alignment horizontal="center" vertical="center" wrapText="1"/>
    </xf>
    <xf numFmtId="0" fontId="0" fillId="0" borderId="8" xfId="0" applyBorder="1"/>
    <xf numFmtId="0" fontId="5" fillId="0" borderId="0" xfId="0" applyFont="1" applyAlignment="1">
      <alignment horizontal="center" vertical="center" wrapText="1"/>
    </xf>
    <xf numFmtId="166" fontId="1" fillId="0" borderId="27" xfId="5" applyFill="1" applyBorder="1" applyAlignment="1">
      <alignment horizontal="center" vertical="center" wrapText="1"/>
    </xf>
    <xf numFmtId="0" fontId="0" fillId="0" borderId="7" xfId="0" applyBorder="1"/>
    <xf numFmtId="0" fontId="0" fillId="3" borderId="44" xfId="0" applyFill="1" applyBorder="1"/>
    <xf numFmtId="0" fontId="6" fillId="3" borderId="45" xfId="0" applyFont="1" applyFill="1" applyBorder="1"/>
    <xf numFmtId="166" fontId="6" fillId="3" borderId="45" xfId="0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5" fillId="0" borderId="24" xfId="0" applyFont="1" applyBorder="1"/>
    <xf numFmtId="168" fontId="6" fillId="5" borderId="2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0" fontId="0" fillId="6" borderId="0" xfId="0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69" fontId="0" fillId="0" borderId="0" xfId="0" applyNumberFormat="1" applyFill="1" applyAlignment="1">
      <alignment horizontal="center" vertical="center"/>
    </xf>
    <xf numFmtId="10" fontId="1" fillId="6" borderId="34" xfId="3" applyNumberFormat="1" applyFill="1" applyBorder="1" applyAlignment="1" applyProtection="1">
      <alignment horizontal="right" vertical="center"/>
    </xf>
    <xf numFmtId="166" fontId="1" fillId="6" borderId="27" xfId="2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10" fontId="6" fillId="5" borderId="22" xfId="5" applyNumberFormat="1" applyFont="1" applyFill="1" applyBorder="1" applyAlignment="1">
      <alignment horizontal="center"/>
    </xf>
    <xf numFmtId="10" fontId="0" fillId="5" borderId="11" xfId="0" applyNumberFormat="1" applyFill="1" applyBorder="1" applyAlignment="1">
      <alignment horizontal="center"/>
    </xf>
    <xf numFmtId="167" fontId="0" fillId="0" borderId="0" xfId="0" applyNumberFormat="1" applyAlignment="1">
      <alignment horizontal="center" wrapText="1"/>
    </xf>
    <xf numFmtId="166" fontId="6" fillId="3" borderId="46" xfId="5" applyFont="1" applyFill="1" applyBorder="1" applyAlignment="1"/>
    <xf numFmtId="166" fontId="6" fillId="3" borderId="6" xfId="5" applyFont="1" applyFill="1" applyBorder="1" applyAlignment="1"/>
    <xf numFmtId="166" fontId="1" fillId="0" borderId="27" xfId="5" applyBorder="1" applyAlignment="1">
      <alignment horizontal="center" vertical="center"/>
    </xf>
    <xf numFmtId="166" fontId="1" fillId="0" borderId="43" xfId="5" applyBorder="1" applyAlignment="1"/>
    <xf numFmtId="10" fontId="0" fillId="0" borderId="27" xfId="0" applyNumberFormat="1" applyBorder="1" applyAlignment="1">
      <alignment horizontal="center" vertical="center"/>
    </xf>
    <xf numFmtId="0" fontId="0" fillId="0" borderId="43" xfId="0" applyBorder="1"/>
    <xf numFmtId="0" fontId="0" fillId="0" borderId="0" xfId="0" applyAlignment="1">
      <alignment horizontal="center" vertical="center"/>
    </xf>
    <xf numFmtId="0" fontId="0" fillId="0" borderId="7" xfId="0" applyBorder="1"/>
    <xf numFmtId="166" fontId="1" fillId="0" borderId="16" xfId="5" applyBorder="1" applyAlignment="1">
      <alignment horizontal="center" vertical="center"/>
    </xf>
    <xf numFmtId="166" fontId="1" fillId="0" borderId="42" xfId="5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" fontId="6" fillId="0" borderId="1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</cellXfs>
  <cellStyles count="6">
    <cellStyle name="Moeda" xfId="2" builtinId="4"/>
    <cellStyle name="Moeda 2" xfId="5" xr:uid="{45A6A904-C521-4ECF-AC01-6A26F27E9C26}"/>
    <cellStyle name="Normal" xfId="0" builtinId="0"/>
    <cellStyle name="Porcentagem" xfId="3" builtinId="5"/>
    <cellStyle name="Porcentagem 2" xfId="4" xr:uid="{B53856BB-CFD5-4C79-B192-2D1086E243DE}"/>
    <cellStyle name="Vírgula" xfId="1" builtinId="3"/>
  </cellStyles>
  <dxfs count="3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75</xdr:row>
      <xdr:rowOff>38100</xdr:rowOff>
    </xdr:from>
    <xdr:to>
      <xdr:col>16</xdr:col>
      <xdr:colOff>45325</xdr:colOff>
      <xdr:row>81</xdr:row>
      <xdr:rowOff>2025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EAE481-6B66-4784-90EF-2FF0B4ED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3025" y="12611100"/>
          <a:ext cx="1550275" cy="935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M\G40-Pavimenta&#231;&#227;o_2024.04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gação na Planilha"/>
      <sheetName val="Sintético CCUs"/>
      <sheetName val="Analítico CCUs"/>
      <sheetName val="Equipamentos"/>
      <sheetName val="Consumo de água"/>
      <sheetName val="Tabela Tempo Fixo"/>
      <sheetName val="S5-8-12-13-14"/>
      <sheetName val="S19-20"/>
      <sheetName val="S21-40"/>
      <sheetName val="S23"/>
      <sheetName val="S24-25"/>
      <sheetName val="S26-27-28"/>
      <sheetName val="S29"/>
      <sheetName val="S30"/>
      <sheetName val="S31"/>
      <sheetName val="S32-33-34-35-36-48"/>
      <sheetName val="S37"/>
      <sheetName val="S38"/>
      <sheetName val="S39"/>
      <sheetName val="S41"/>
      <sheetName val="S44-45"/>
      <sheetName val="S46"/>
      <sheetName val="S47"/>
      <sheetName val="S52"/>
      <sheetName val="S53"/>
      <sheetName val="S54"/>
      <sheetName val="E9509"/>
      <sheetName val="E9681"/>
      <sheetName val="Auxiliar"/>
      <sheetName val="PEMs"/>
      <sheetName val="Lista susp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F89E-901D-4A44-B448-F3A3D90C916A}">
  <sheetPr codeName="Planilha1">
    <outlinePr summaryBelow="0"/>
    <pageSetUpPr fitToPage="1"/>
  </sheetPr>
  <dimension ref="A1:AL115"/>
  <sheetViews>
    <sheetView tabSelected="1" topLeftCell="B1" zoomScaleNormal="100" workbookViewId="0">
      <pane ySplit="11" topLeftCell="A12" activePane="bottomLeft" state="frozen"/>
      <selection pane="bottomLeft" activeCell="D2" sqref="D2:S2"/>
    </sheetView>
  </sheetViews>
  <sheetFormatPr defaultRowHeight="12.75" outlineLevelRow="1" x14ac:dyDescent="0.2"/>
  <cols>
    <col min="1" max="1" width="5.7109375" style="1" customWidth="1"/>
    <col min="2" max="2" width="9.140625" style="2"/>
    <col min="3" max="3" width="2.85546875" style="3" customWidth="1"/>
    <col min="4" max="4" width="9.140625" style="88" customWidth="1"/>
    <col min="5" max="5" width="12.85546875" style="88" customWidth="1"/>
    <col min="6" max="6" width="42.28515625" style="2" customWidth="1"/>
    <col min="7" max="7" width="9.140625" style="88"/>
    <col min="8" max="8" width="14.28515625" style="2" customWidth="1"/>
    <col min="9" max="13" width="14" style="2" customWidth="1"/>
    <col min="14" max="14" width="8.5703125" style="2" customWidth="1"/>
    <col min="15" max="16" width="14" style="2" customWidth="1"/>
    <col min="17" max="19" width="17.85546875" style="2" customWidth="1"/>
    <col min="20" max="20" width="9.140625" style="2"/>
    <col min="21" max="21" width="13.28515625" style="2" customWidth="1"/>
    <col min="22" max="22" width="14.5703125" style="3" customWidth="1"/>
    <col min="23" max="23" width="15.28515625" style="3" bestFit="1" customWidth="1"/>
    <col min="24" max="24" width="12.5703125" style="156" customWidth="1"/>
    <col min="25" max="25" width="12.140625" style="2" customWidth="1"/>
    <col min="26" max="26" width="9.140625" style="2"/>
    <col min="27" max="29" width="15" style="2" bestFit="1" customWidth="1"/>
    <col min="30" max="31" width="9.140625" style="2"/>
    <col min="32" max="32" width="10.5703125" style="2" bestFit="1" customWidth="1"/>
    <col min="33" max="33" width="9.5703125" style="2" bestFit="1" customWidth="1"/>
    <col min="34" max="34" width="9.7109375" style="2" bestFit="1" customWidth="1"/>
    <col min="35" max="262" width="9.140625" style="2"/>
    <col min="263" max="263" width="15.28515625" style="2" customWidth="1"/>
    <col min="264" max="264" width="42.28515625" style="2" customWidth="1"/>
    <col min="265" max="265" width="9.140625" style="2"/>
    <col min="266" max="266" width="14.28515625" style="2" customWidth="1"/>
    <col min="267" max="271" width="14" style="2" customWidth="1"/>
    <col min="272" max="272" width="18.28515625" style="2" customWidth="1"/>
    <col min="273" max="273" width="20.85546875" style="2" customWidth="1"/>
    <col min="274" max="274" width="17.85546875" style="2" customWidth="1"/>
    <col min="275" max="518" width="9.140625" style="2"/>
    <col min="519" max="519" width="15.28515625" style="2" customWidth="1"/>
    <col min="520" max="520" width="42.28515625" style="2" customWidth="1"/>
    <col min="521" max="521" width="9.140625" style="2"/>
    <col min="522" max="522" width="14.28515625" style="2" customWidth="1"/>
    <col min="523" max="527" width="14" style="2" customWidth="1"/>
    <col min="528" max="528" width="18.28515625" style="2" customWidth="1"/>
    <col min="529" max="529" width="20.85546875" style="2" customWidth="1"/>
    <col min="530" max="530" width="17.85546875" style="2" customWidth="1"/>
    <col min="531" max="774" width="9.140625" style="2"/>
    <col min="775" max="775" width="15.28515625" style="2" customWidth="1"/>
    <col min="776" max="776" width="42.28515625" style="2" customWidth="1"/>
    <col min="777" max="777" width="9.140625" style="2"/>
    <col min="778" max="778" width="14.28515625" style="2" customWidth="1"/>
    <col min="779" max="783" width="14" style="2" customWidth="1"/>
    <col min="784" max="784" width="18.28515625" style="2" customWidth="1"/>
    <col min="785" max="785" width="20.85546875" style="2" customWidth="1"/>
    <col min="786" max="786" width="17.85546875" style="2" customWidth="1"/>
    <col min="787" max="1030" width="9.140625" style="2"/>
    <col min="1031" max="1031" width="15.28515625" style="2" customWidth="1"/>
    <col min="1032" max="1032" width="42.28515625" style="2" customWidth="1"/>
    <col min="1033" max="1033" width="9.140625" style="2"/>
    <col min="1034" max="1034" width="14.28515625" style="2" customWidth="1"/>
    <col min="1035" max="1039" width="14" style="2" customWidth="1"/>
    <col min="1040" max="1040" width="18.28515625" style="2" customWidth="1"/>
    <col min="1041" max="1041" width="20.85546875" style="2" customWidth="1"/>
    <col min="1042" max="1042" width="17.85546875" style="2" customWidth="1"/>
    <col min="1043" max="1286" width="9.140625" style="2"/>
    <col min="1287" max="1287" width="15.28515625" style="2" customWidth="1"/>
    <col min="1288" max="1288" width="42.28515625" style="2" customWidth="1"/>
    <col min="1289" max="1289" width="9.140625" style="2"/>
    <col min="1290" max="1290" width="14.28515625" style="2" customWidth="1"/>
    <col min="1291" max="1295" width="14" style="2" customWidth="1"/>
    <col min="1296" max="1296" width="18.28515625" style="2" customWidth="1"/>
    <col min="1297" max="1297" width="20.85546875" style="2" customWidth="1"/>
    <col min="1298" max="1298" width="17.85546875" style="2" customWidth="1"/>
    <col min="1299" max="1542" width="9.140625" style="2"/>
    <col min="1543" max="1543" width="15.28515625" style="2" customWidth="1"/>
    <col min="1544" max="1544" width="42.28515625" style="2" customWidth="1"/>
    <col min="1545" max="1545" width="9.140625" style="2"/>
    <col min="1546" max="1546" width="14.28515625" style="2" customWidth="1"/>
    <col min="1547" max="1551" width="14" style="2" customWidth="1"/>
    <col min="1552" max="1552" width="18.28515625" style="2" customWidth="1"/>
    <col min="1553" max="1553" width="20.85546875" style="2" customWidth="1"/>
    <col min="1554" max="1554" width="17.85546875" style="2" customWidth="1"/>
    <col min="1555" max="1798" width="9.140625" style="2"/>
    <col min="1799" max="1799" width="15.28515625" style="2" customWidth="1"/>
    <col min="1800" max="1800" width="42.28515625" style="2" customWidth="1"/>
    <col min="1801" max="1801" width="9.140625" style="2"/>
    <col min="1802" max="1802" width="14.28515625" style="2" customWidth="1"/>
    <col min="1803" max="1807" width="14" style="2" customWidth="1"/>
    <col min="1808" max="1808" width="18.28515625" style="2" customWidth="1"/>
    <col min="1809" max="1809" width="20.85546875" style="2" customWidth="1"/>
    <col min="1810" max="1810" width="17.85546875" style="2" customWidth="1"/>
    <col min="1811" max="2054" width="9.140625" style="2"/>
    <col min="2055" max="2055" width="15.28515625" style="2" customWidth="1"/>
    <col min="2056" max="2056" width="42.28515625" style="2" customWidth="1"/>
    <col min="2057" max="2057" width="9.140625" style="2"/>
    <col min="2058" max="2058" width="14.28515625" style="2" customWidth="1"/>
    <col min="2059" max="2063" width="14" style="2" customWidth="1"/>
    <col min="2064" max="2064" width="18.28515625" style="2" customWidth="1"/>
    <col min="2065" max="2065" width="20.85546875" style="2" customWidth="1"/>
    <col min="2066" max="2066" width="17.85546875" style="2" customWidth="1"/>
    <col min="2067" max="2310" width="9.140625" style="2"/>
    <col min="2311" max="2311" width="15.28515625" style="2" customWidth="1"/>
    <col min="2312" max="2312" width="42.28515625" style="2" customWidth="1"/>
    <col min="2313" max="2313" width="9.140625" style="2"/>
    <col min="2314" max="2314" width="14.28515625" style="2" customWidth="1"/>
    <col min="2315" max="2319" width="14" style="2" customWidth="1"/>
    <col min="2320" max="2320" width="18.28515625" style="2" customWidth="1"/>
    <col min="2321" max="2321" width="20.85546875" style="2" customWidth="1"/>
    <col min="2322" max="2322" width="17.85546875" style="2" customWidth="1"/>
    <col min="2323" max="2566" width="9.140625" style="2"/>
    <col min="2567" max="2567" width="15.28515625" style="2" customWidth="1"/>
    <col min="2568" max="2568" width="42.28515625" style="2" customWidth="1"/>
    <col min="2569" max="2569" width="9.140625" style="2"/>
    <col min="2570" max="2570" width="14.28515625" style="2" customWidth="1"/>
    <col min="2571" max="2575" width="14" style="2" customWidth="1"/>
    <col min="2576" max="2576" width="18.28515625" style="2" customWidth="1"/>
    <col min="2577" max="2577" width="20.85546875" style="2" customWidth="1"/>
    <col min="2578" max="2578" width="17.85546875" style="2" customWidth="1"/>
    <col min="2579" max="2822" width="9.140625" style="2"/>
    <col min="2823" max="2823" width="15.28515625" style="2" customWidth="1"/>
    <col min="2824" max="2824" width="42.28515625" style="2" customWidth="1"/>
    <col min="2825" max="2825" width="9.140625" style="2"/>
    <col min="2826" max="2826" width="14.28515625" style="2" customWidth="1"/>
    <col min="2827" max="2831" width="14" style="2" customWidth="1"/>
    <col min="2832" max="2832" width="18.28515625" style="2" customWidth="1"/>
    <col min="2833" max="2833" width="20.85546875" style="2" customWidth="1"/>
    <col min="2834" max="2834" width="17.85546875" style="2" customWidth="1"/>
    <col min="2835" max="3078" width="9.140625" style="2"/>
    <col min="3079" max="3079" width="15.28515625" style="2" customWidth="1"/>
    <col min="3080" max="3080" width="42.28515625" style="2" customWidth="1"/>
    <col min="3081" max="3081" width="9.140625" style="2"/>
    <col min="3082" max="3082" width="14.28515625" style="2" customWidth="1"/>
    <col min="3083" max="3087" width="14" style="2" customWidth="1"/>
    <col min="3088" max="3088" width="18.28515625" style="2" customWidth="1"/>
    <col min="3089" max="3089" width="20.85546875" style="2" customWidth="1"/>
    <col min="3090" max="3090" width="17.85546875" style="2" customWidth="1"/>
    <col min="3091" max="3334" width="9.140625" style="2"/>
    <col min="3335" max="3335" width="15.28515625" style="2" customWidth="1"/>
    <col min="3336" max="3336" width="42.28515625" style="2" customWidth="1"/>
    <col min="3337" max="3337" width="9.140625" style="2"/>
    <col min="3338" max="3338" width="14.28515625" style="2" customWidth="1"/>
    <col min="3339" max="3343" width="14" style="2" customWidth="1"/>
    <col min="3344" max="3344" width="18.28515625" style="2" customWidth="1"/>
    <col min="3345" max="3345" width="20.85546875" style="2" customWidth="1"/>
    <col min="3346" max="3346" width="17.85546875" style="2" customWidth="1"/>
    <col min="3347" max="3590" width="9.140625" style="2"/>
    <col min="3591" max="3591" width="15.28515625" style="2" customWidth="1"/>
    <col min="3592" max="3592" width="42.28515625" style="2" customWidth="1"/>
    <col min="3593" max="3593" width="9.140625" style="2"/>
    <col min="3594" max="3594" width="14.28515625" style="2" customWidth="1"/>
    <col min="3595" max="3599" width="14" style="2" customWidth="1"/>
    <col min="3600" max="3600" width="18.28515625" style="2" customWidth="1"/>
    <col min="3601" max="3601" width="20.85546875" style="2" customWidth="1"/>
    <col min="3602" max="3602" width="17.85546875" style="2" customWidth="1"/>
    <col min="3603" max="3846" width="9.140625" style="2"/>
    <col min="3847" max="3847" width="15.28515625" style="2" customWidth="1"/>
    <col min="3848" max="3848" width="42.28515625" style="2" customWidth="1"/>
    <col min="3849" max="3849" width="9.140625" style="2"/>
    <col min="3850" max="3850" width="14.28515625" style="2" customWidth="1"/>
    <col min="3851" max="3855" width="14" style="2" customWidth="1"/>
    <col min="3856" max="3856" width="18.28515625" style="2" customWidth="1"/>
    <col min="3857" max="3857" width="20.85546875" style="2" customWidth="1"/>
    <col min="3858" max="3858" width="17.85546875" style="2" customWidth="1"/>
    <col min="3859" max="4102" width="9.140625" style="2"/>
    <col min="4103" max="4103" width="15.28515625" style="2" customWidth="1"/>
    <col min="4104" max="4104" width="42.28515625" style="2" customWidth="1"/>
    <col min="4105" max="4105" width="9.140625" style="2"/>
    <col min="4106" max="4106" width="14.28515625" style="2" customWidth="1"/>
    <col min="4107" max="4111" width="14" style="2" customWidth="1"/>
    <col min="4112" max="4112" width="18.28515625" style="2" customWidth="1"/>
    <col min="4113" max="4113" width="20.85546875" style="2" customWidth="1"/>
    <col min="4114" max="4114" width="17.85546875" style="2" customWidth="1"/>
    <col min="4115" max="4358" width="9.140625" style="2"/>
    <col min="4359" max="4359" width="15.28515625" style="2" customWidth="1"/>
    <col min="4360" max="4360" width="42.28515625" style="2" customWidth="1"/>
    <col min="4361" max="4361" width="9.140625" style="2"/>
    <col min="4362" max="4362" width="14.28515625" style="2" customWidth="1"/>
    <col min="4363" max="4367" width="14" style="2" customWidth="1"/>
    <col min="4368" max="4368" width="18.28515625" style="2" customWidth="1"/>
    <col min="4369" max="4369" width="20.85546875" style="2" customWidth="1"/>
    <col min="4370" max="4370" width="17.85546875" style="2" customWidth="1"/>
    <col min="4371" max="4614" width="9.140625" style="2"/>
    <col min="4615" max="4615" width="15.28515625" style="2" customWidth="1"/>
    <col min="4616" max="4616" width="42.28515625" style="2" customWidth="1"/>
    <col min="4617" max="4617" width="9.140625" style="2"/>
    <col min="4618" max="4618" width="14.28515625" style="2" customWidth="1"/>
    <col min="4619" max="4623" width="14" style="2" customWidth="1"/>
    <col min="4624" max="4624" width="18.28515625" style="2" customWidth="1"/>
    <col min="4625" max="4625" width="20.85546875" style="2" customWidth="1"/>
    <col min="4626" max="4626" width="17.85546875" style="2" customWidth="1"/>
    <col min="4627" max="4870" width="9.140625" style="2"/>
    <col min="4871" max="4871" width="15.28515625" style="2" customWidth="1"/>
    <col min="4872" max="4872" width="42.28515625" style="2" customWidth="1"/>
    <col min="4873" max="4873" width="9.140625" style="2"/>
    <col min="4874" max="4874" width="14.28515625" style="2" customWidth="1"/>
    <col min="4875" max="4879" width="14" style="2" customWidth="1"/>
    <col min="4880" max="4880" width="18.28515625" style="2" customWidth="1"/>
    <col min="4881" max="4881" width="20.85546875" style="2" customWidth="1"/>
    <col min="4882" max="4882" width="17.85546875" style="2" customWidth="1"/>
    <col min="4883" max="5126" width="9.140625" style="2"/>
    <col min="5127" max="5127" width="15.28515625" style="2" customWidth="1"/>
    <col min="5128" max="5128" width="42.28515625" style="2" customWidth="1"/>
    <col min="5129" max="5129" width="9.140625" style="2"/>
    <col min="5130" max="5130" width="14.28515625" style="2" customWidth="1"/>
    <col min="5131" max="5135" width="14" style="2" customWidth="1"/>
    <col min="5136" max="5136" width="18.28515625" style="2" customWidth="1"/>
    <col min="5137" max="5137" width="20.85546875" style="2" customWidth="1"/>
    <col min="5138" max="5138" width="17.85546875" style="2" customWidth="1"/>
    <col min="5139" max="5382" width="9.140625" style="2"/>
    <col min="5383" max="5383" width="15.28515625" style="2" customWidth="1"/>
    <col min="5384" max="5384" width="42.28515625" style="2" customWidth="1"/>
    <col min="5385" max="5385" width="9.140625" style="2"/>
    <col min="5386" max="5386" width="14.28515625" style="2" customWidth="1"/>
    <col min="5387" max="5391" width="14" style="2" customWidth="1"/>
    <col min="5392" max="5392" width="18.28515625" style="2" customWidth="1"/>
    <col min="5393" max="5393" width="20.85546875" style="2" customWidth="1"/>
    <col min="5394" max="5394" width="17.85546875" style="2" customWidth="1"/>
    <col min="5395" max="5638" width="9.140625" style="2"/>
    <col min="5639" max="5639" width="15.28515625" style="2" customWidth="1"/>
    <col min="5640" max="5640" width="42.28515625" style="2" customWidth="1"/>
    <col min="5641" max="5641" width="9.140625" style="2"/>
    <col min="5642" max="5642" width="14.28515625" style="2" customWidth="1"/>
    <col min="5643" max="5647" width="14" style="2" customWidth="1"/>
    <col min="5648" max="5648" width="18.28515625" style="2" customWidth="1"/>
    <col min="5649" max="5649" width="20.85546875" style="2" customWidth="1"/>
    <col min="5650" max="5650" width="17.85546875" style="2" customWidth="1"/>
    <col min="5651" max="5894" width="9.140625" style="2"/>
    <col min="5895" max="5895" width="15.28515625" style="2" customWidth="1"/>
    <col min="5896" max="5896" width="42.28515625" style="2" customWidth="1"/>
    <col min="5897" max="5897" width="9.140625" style="2"/>
    <col min="5898" max="5898" width="14.28515625" style="2" customWidth="1"/>
    <col min="5899" max="5903" width="14" style="2" customWidth="1"/>
    <col min="5904" max="5904" width="18.28515625" style="2" customWidth="1"/>
    <col min="5905" max="5905" width="20.85546875" style="2" customWidth="1"/>
    <col min="5906" max="5906" width="17.85546875" style="2" customWidth="1"/>
    <col min="5907" max="6150" width="9.140625" style="2"/>
    <col min="6151" max="6151" width="15.28515625" style="2" customWidth="1"/>
    <col min="6152" max="6152" width="42.28515625" style="2" customWidth="1"/>
    <col min="6153" max="6153" width="9.140625" style="2"/>
    <col min="6154" max="6154" width="14.28515625" style="2" customWidth="1"/>
    <col min="6155" max="6159" width="14" style="2" customWidth="1"/>
    <col min="6160" max="6160" width="18.28515625" style="2" customWidth="1"/>
    <col min="6161" max="6161" width="20.85546875" style="2" customWidth="1"/>
    <col min="6162" max="6162" width="17.85546875" style="2" customWidth="1"/>
    <col min="6163" max="6406" width="9.140625" style="2"/>
    <col min="6407" max="6407" width="15.28515625" style="2" customWidth="1"/>
    <col min="6408" max="6408" width="42.28515625" style="2" customWidth="1"/>
    <col min="6409" max="6409" width="9.140625" style="2"/>
    <col min="6410" max="6410" width="14.28515625" style="2" customWidth="1"/>
    <col min="6411" max="6415" width="14" style="2" customWidth="1"/>
    <col min="6416" max="6416" width="18.28515625" style="2" customWidth="1"/>
    <col min="6417" max="6417" width="20.85546875" style="2" customWidth="1"/>
    <col min="6418" max="6418" width="17.85546875" style="2" customWidth="1"/>
    <col min="6419" max="6662" width="9.140625" style="2"/>
    <col min="6663" max="6663" width="15.28515625" style="2" customWidth="1"/>
    <col min="6664" max="6664" width="42.28515625" style="2" customWidth="1"/>
    <col min="6665" max="6665" width="9.140625" style="2"/>
    <col min="6666" max="6666" width="14.28515625" style="2" customWidth="1"/>
    <col min="6667" max="6671" width="14" style="2" customWidth="1"/>
    <col min="6672" max="6672" width="18.28515625" style="2" customWidth="1"/>
    <col min="6673" max="6673" width="20.85546875" style="2" customWidth="1"/>
    <col min="6674" max="6674" width="17.85546875" style="2" customWidth="1"/>
    <col min="6675" max="6918" width="9.140625" style="2"/>
    <col min="6919" max="6919" width="15.28515625" style="2" customWidth="1"/>
    <col min="6920" max="6920" width="42.28515625" style="2" customWidth="1"/>
    <col min="6921" max="6921" width="9.140625" style="2"/>
    <col min="6922" max="6922" width="14.28515625" style="2" customWidth="1"/>
    <col min="6923" max="6927" width="14" style="2" customWidth="1"/>
    <col min="6928" max="6928" width="18.28515625" style="2" customWidth="1"/>
    <col min="6929" max="6929" width="20.85546875" style="2" customWidth="1"/>
    <col min="6930" max="6930" width="17.85546875" style="2" customWidth="1"/>
    <col min="6931" max="7174" width="9.140625" style="2"/>
    <col min="7175" max="7175" width="15.28515625" style="2" customWidth="1"/>
    <col min="7176" max="7176" width="42.28515625" style="2" customWidth="1"/>
    <col min="7177" max="7177" width="9.140625" style="2"/>
    <col min="7178" max="7178" width="14.28515625" style="2" customWidth="1"/>
    <col min="7179" max="7183" width="14" style="2" customWidth="1"/>
    <col min="7184" max="7184" width="18.28515625" style="2" customWidth="1"/>
    <col min="7185" max="7185" width="20.85546875" style="2" customWidth="1"/>
    <col min="7186" max="7186" width="17.85546875" style="2" customWidth="1"/>
    <col min="7187" max="7430" width="9.140625" style="2"/>
    <col min="7431" max="7431" width="15.28515625" style="2" customWidth="1"/>
    <col min="7432" max="7432" width="42.28515625" style="2" customWidth="1"/>
    <col min="7433" max="7433" width="9.140625" style="2"/>
    <col min="7434" max="7434" width="14.28515625" style="2" customWidth="1"/>
    <col min="7435" max="7439" width="14" style="2" customWidth="1"/>
    <col min="7440" max="7440" width="18.28515625" style="2" customWidth="1"/>
    <col min="7441" max="7441" width="20.85546875" style="2" customWidth="1"/>
    <col min="7442" max="7442" width="17.85546875" style="2" customWidth="1"/>
    <col min="7443" max="7686" width="9.140625" style="2"/>
    <col min="7687" max="7687" width="15.28515625" style="2" customWidth="1"/>
    <col min="7688" max="7688" width="42.28515625" style="2" customWidth="1"/>
    <col min="7689" max="7689" width="9.140625" style="2"/>
    <col min="7690" max="7690" width="14.28515625" style="2" customWidth="1"/>
    <col min="7691" max="7695" width="14" style="2" customWidth="1"/>
    <col min="7696" max="7696" width="18.28515625" style="2" customWidth="1"/>
    <col min="7697" max="7697" width="20.85546875" style="2" customWidth="1"/>
    <col min="7698" max="7698" width="17.85546875" style="2" customWidth="1"/>
    <col min="7699" max="7942" width="9.140625" style="2"/>
    <col min="7943" max="7943" width="15.28515625" style="2" customWidth="1"/>
    <col min="7944" max="7944" width="42.28515625" style="2" customWidth="1"/>
    <col min="7945" max="7945" width="9.140625" style="2"/>
    <col min="7946" max="7946" width="14.28515625" style="2" customWidth="1"/>
    <col min="7947" max="7951" width="14" style="2" customWidth="1"/>
    <col min="7952" max="7952" width="18.28515625" style="2" customWidth="1"/>
    <col min="7953" max="7953" width="20.85546875" style="2" customWidth="1"/>
    <col min="7954" max="7954" width="17.85546875" style="2" customWidth="1"/>
    <col min="7955" max="8198" width="9.140625" style="2"/>
    <col min="8199" max="8199" width="15.28515625" style="2" customWidth="1"/>
    <col min="8200" max="8200" width="42.28515625" style="2" customWidth="1"/>
    <col min="8201" max="8201" width="9.140625" style="2"/>
    <col min="8202" max="8202" width="14.28515625" style="2" customWidth="1"/>
    <col min="8203" max="8207" width="14" style="2" customWidth="1"/>
    <col min="8208" max="8208" width="18.28515625" style="2" customWidth="1"/>
    <col min="8209" max="8209" width="20.85546875" style="2" customWidth="1"/>
    <col min="8210" max="8210" width="17.85546875" style="2" customWidth="1"/>
    <col min="8211" max="8454" width="9.140625" style="2"/>
    <col min="8455" max="8455" width="15.28515625" style="2" customWidth="1"/>
    <col min="8456" max="8456" width="42.28515625" style="2" customWidth="1"/>
    <col min="8457" max="8457" width="9.140625" style="2"/>
    <col min="8458" max="8458" width="14.28515625" style="2" customWidth="1"/>
    <col min="8459" max="8463" width="14" style="2" customWidth="1"/>
    <col min="8464" max="8464" width="18.28515625" style="2" customWidth="1"/>
    <col min="8465" max="8465" width="20.85546875" style="2" customWidth="1"/>
    <col min="8466" max="8466" width="17.85546875" style="2" customWidth="1"/>
    <col min="8467" max="8710" width="9.140625" style="2"/>
    <col min="8711" max="8711" width="15.28515625" style="2" customWidth="1"/>
    <col min="8712" max="8712" width="42.28515625" style="2" customWidth="1"/>
    <col min="8713" max="8713" width="9.140625" style="2"/>
    <col min="8714" max="8714" width="14.28515625" style="2" customWidth="1"/>
    <col min="8715" max="8719" width="14" style="2" customWidth="1"/>
    <col min="8720" max="8720" width="18.28515625" style="2" customWidth="1"/>
    <col min="8721" max="8721" width="20.85546875" style="2" customWidth="1"/>
    <col min="8722" max="8722" width="17.85546875" style="2" customWidth="1"/>
    <col min="8723" max="8966" width="9.140625" style="2"/>
    <col min="8967" max="8967" width="15.28515625" style="2" customWidth="1"/>
    <col min="8968" max="8968" width="42.28515625" style="2" customWidth="1"/>
    <col min="8969" max="8969" width="9.140625" style="2"/>
    <col min="8970" max="8970" width="14.28515625" style="2" customWidth="1"/>
    <col min="8971" max="8975" width="14" style="2" customWidth="1"/>
    <col min="8976" max="8976" width="18.28515625" style="2" customWidth="1"/>
    <col min="8977" max="8977" width="20.85546875" style="2" customWidth="1"/>
    <col min="8978" max="8978" width="17.85546875" style="2" customWidth="1"/>
    <col min="8979" max="9222" width="9.140625" style="2"/>
    <col min="9223" max="9223" width="15.28515625" style="2" customWidth="1"/>
    <col min="9224" max="9224" width="42.28515625" style="2" customWidth="1"/>
    <col min="9225" max="9225" width="9.140625" style="2"/>
    <col min="9226" max="9226" width="14.28515625" style="2" customWidth="1"/>
    <col min="9227" max="9231" width="14" style="2" customWidth="1"/>
    <col min="9232" max="9232" width="18.28515625" style="2" customWidth="1"/>
    <col min="9233" max="9233" width="20.85546875" style="2" customWidth="1"/>
    <col min="9234" max="9234" width="17.85546875" style="2" customWidth="1"/>
    <col min="9235" max="9478" width="9.140625" style="2"/>
    <col min="9479" max="9479" width="15.28515625" style="2" customWidth="1"/>
    <col min="9480" max="9480" width="42.28515625" style="2" customWidth="1"/>
    <col min="9481" max="9481" width="9.140625" style="2"/>
    <col min="9482" max="9482" width="14.28515625" style="2" customWidth="1"/>
    <col min="9483" max="9487" width="14" style="2" customWidth="1"/>
    <col min="9488" max="9488" width="18.28515625" style="2" customWidth="1"/>
    <col min="9489" max="9489" width="20.85546875" style="2" customWidth="1"/>
    <col min="9490" max="9490" width="17.85546875" style="2" customWidth="1"/>
    <col min="9491" max="9734" width="9.140625" style="2"/>
    <col min="9735" max="9735" width="15.28515625" style="2" customWidth="1"/>
    <col min="9736" max="9736" width="42.28515625" style="2" customWidth="1"/>
    <col min="9737" max="9737" width="9.140625" style="2"/>
    <col min="9738" max="9738" width="14.28515625" style="2" customWidth="1"/>
    <col min="9739" max="9743" width="14" style="2" customWidth="1"/>
    <col min="9744" max="9744" width="18.28515625" style="2" customWidth="1"/>
    <col min="9745" max="9745" width="20.85546875" style="2" customWidth="1"/>
    <col min="9746" max="9746" width="17.85546875" style="2" customWidth="1"/>
    <col min="9747" max="9990" width="9.140625" style="2"/>
    <col min="9991" max="9991" width="15.28515625" style="2" customWidth="1"/>
    <col min="9992" max="9992" width="42.28515625" style="2" customWidth="1"/>
    <col min="9993" max="9993" width="9.140625" style="2"/>
    <col min="9994" max="9994" width="14.28515625" style="2" customWidth="1"/>
    <col min="9995" max="9999" width="14" style="2" customWidth="1"/>
    <col min="10000" max="10000" width="18.28515625" style="2" customWidth="1"/>
    <col min="10001" max="10001" width="20.85546875" style="2" customWidth="1"/>
    <col min="10002" max="10002" width="17.85546875" style="2" customWidth="1"/>
    <col min="10003" max="10246" width="9.140625" style="2"/>
    <col min="10247" max="10247" width="15.28515625" style="2" customWidth="1"/>
    <col min="10248" max="10248" width="42.28515625" style="2" customWidth="1"/>
    <col min="10249" max="10249" width="9.140625" style="2"/>
    <col min="10250" max="10250" width="14.28515625" style="2" customWidth="1"/>
    <col min="10251" max="10255" width="14" style="2" customWidth="1"/>
    <col min="10256" max="10256" width="18.28515625" style="2" customWidth="1"/>
    <col min="10257" max="10257" width="20.85546875" style="2" customWidth="1"/>
    <col min="10258" max="10258" width="17.85546875" style="2" customWidth="1"/>
    <col min="10259" max="10502" width="9.140625" style="2"/>
    <col min="10503" max="10503" width="15.28515625" style="2" customWidth="1"/>
    <col min="10504" max="10504" width="42.28515625" style="2" customWidth="1"/>
    <col min="10505" max="10505" width="9.140625" style="2"/>
    <col min="10506" max="10506" width="14.28515625" style="2" customWidth="1"/>
    <col min="10507" max="10511" width="14" style="2" customWidth="1"/>
    <col min="10512" max="10512" width="18.28515625" style="2" customWidth="1"/>
    <col min="10513" max="10513" width="20.85546875" style="2" customWidth="1"/>
    <col min="10514" max="10514" width="17.85546875" style="2" customWidth="1"/>
    <col min="10515" max="10758" width="9.140625" style="2"/>
    <col min="10759" max="10759" width="15.28515625" style="2" customWidth="1"/>
    <col min="10760" max="10760" width="42.28515625" style="2" customWidth="1"/>
    <col min="10761" max="10761" width="9.140625" style="2"/>
    <col min="10762" max="10762" width="14.28515625" style="2" customWidth="1"/>
    <col min="10763" max="10767" width="14" style="2" customWidth="1"/>
    <col min="10768" max="10768" width="18.28515625" style="2" customWidth="1"/>
    <col min="10769" max="10769" width="20.85546875" style="2" customWidth="1"/>
    <col min="10770" max="10770" width="17.85546875" style="2" customWidth="1"/>
    <col min="10771" max="11014" width="9.140625" style="2"/>
    <col min="11015" max="11015" width="15.28515625" style="2" customWidth="1"/>
    <col min="11016" max="11016" width="42.28515625" style="2" customWidth="1"/>
    <col min="11017" max="11017" width="9.140625" style="2"/>
    <col min="11018" max="11018" width="14.28515625" style="2" customWidth="1"/>
    <col min="11019" max="11023" width="14" style="2" customWidth="1"/>
    <col min="11024" max="11024" width="18.28515625" style="2" customWidth="1"/>
    <col min="11025" max="11025" width="20.85546875" style="2" customWidth="1"/>
    <col min="11026" max="11026" width="17.85546875" style="2" customWidth="1"/>
    <col min="11027" max="11270" width="9.140625" style="2"/>
    <col min="11271" max="11271" width="15.28515625" style="2" customWidth="1"/>
    <col min="11272" max="11272" width="42.28515625" style="2" customWidth="1"/>
    <col min="11273" max="11273" width="9.140625" style="2"/>
    <col min="11274" max="11274" width="14.28515625" style="2" customWidth="1"/>
    <col min="11275" max="11279" width="14" style="2" customWidth="1"/>
    <col min="11280" max="11280" width="18.28515625" style="2" customWidth="1"/>
    <col min="11281" max="11281" width="20.85546875" style="2" customWidth="1"/>
    <col min="11282" max="11282" width="17.85546875" style="2" customWidth="1"/>
    <col min="11283" max="11526" width="9.140625" style="2"/>
    <col min="11527" max="11527" width="15.28515625" style="2" customWidth="1"/>
    <col min="11528" max="11528" width="42.28515625" style="2" customWidth="1"/>
    <col min="11529" max="11529" width="9.140625" style="2"/>
    <col min="11530" max="11530" width="14.28515625" style="2" customWidth="1"/>
    <col min="11531" max="11535" width="14" style="2" customWidth="1"/>
    <col min="11536" max="11536" width="18.28515625" style="2" customWidth="1"/>
    <col min="11537" max="11537" width="20.85546875" style="2" customWidth="1"/>
    <col min="11538" max="11538" width="17.85546875" style="2" customWidth="1"/>
    <col min="11539" max="11782" width="9.140625" style="2"/>
    <col min="11783" max="11783" width="15.28515625" style="2" customWidth="1"/>
    <col min="11784" max="11784" width="42.28515625" style="2" customWidth="1"/>
    <col min="11785" max="11785" width="9.140625" style="2"/>
    <col min="11786" max="11786" width="14.28515625" style="2" customWidth="1"/>
    <col min="11787" max="11791" width="14" style="2" customWidth="1"/>
    <col min="11792" max="11792" width="18.28515625" style="2" customWidth="1"/>
    <col min="11793" max="11793" width="20.85546875" style="2" customWidth="1"/>
    <col min="11794" max="11794" width="17.85546875" style="2" customWidth="1"/>
    <col min="11795" max="12038" width="9.140625" style="2"/>
    <col min="12039" max="12039" width="15.28515625" style="2" customWidth="1"/>
    <col min="12040" max="12040" width="42.28515625" style="2" customWidth="1"/>
    <col min="12041" max="12041" width="9.140625" style="2"/>
    <col min="12042" max="12042" width="14.28515625" style="2" customWidth="1"/>
    <col min="12043" max="12047" width="14" style="2" customWidth="1"/>
    <col min="12048" max="12048" width="18.28515625" style="2" customWidth="1"/>
    <col min="12049" max="12049" width="20.85546875" style="2" customWidth="1"/>
    <col min="12050" max="12050" width="17.85546875" style="2" customWidth="1"/>
    <col min="12051" max="12294" width="9.140625" style="2"/>
    <col min="12295" max="12295" width="15.28515625" style="2" customWidth="1"/>
    <col min="12296" max="12296" width="42.28515625" style="2" customWidth="1"/>
    <col min="12297" max="12297" width="9.140625" style="2"/>
    <col min="12298" max="12298" width="14.28515625" style="2" customWidth="1"/>
    <col min="12299" max="12303" width="14" style="2" customWidth="1"/>
    <col min="12304" max="12304" width="18.28515625" style="2" customWidth="1"/>
    <col min="12305" max="12305" width="20.85546875" style="2" customWidth="1"/>
    <col min="12306" max="12306" width="17.85546875" style="2" customWidth="1"/>
    <col min="12307" max="12550" width="9.140625" style="2"/>
    <col min="12551" max="12551" width="15.28515625" style="2" customWidth="1"/>
    <col min="12552" max="12552" width="42.28515625" style="2" customWidth="1"/>
    <col min="12553" max="12553" width="9.140625" style="2"/>
    <col min="12554" max="12554" width="14.28515625" style="2" customWidth="1"/>
    <col min="12555" max="12559" width="14" style="2" customWidth="1"/>
    <col min="12560" max="12560" width="18.28515625" style="2" customWidth="1"/>
    <col min="12561" max="12561" width="20.85546875" style="2" customWidth="1"/>
    <col min="12562" max="12562" width="17.85546875" style="2" customWidth="1"/>
    <col min="12563" max="12806" width="9.140625" style="2"/>
    <col min="12807" max="12807" width="15.28515625" style="2" customWidth="1"/>
    <col min="12808" max="12808" width="42.28515625" style="2" customWidth="1"/>
    <col min="12809" max="12809" width="9.140625" style="2"/>
    <col min="12810" max="12810" width="14.28515625" style="2" customWidth="1"/>
    <col min="12811" max="12815" width="14" style="2" customWidth="1"/>
    <col min="12816" max="12816" width="18.28515625" style="2" customWidth="1"/>
    <col min="12817" max="12817" width="20.85546875" style="2" customWidth="1"/>
    <col min="12818" max="12818" width="17.85546875" style="2" customWidth="1"/>
    <col min="12819" max="13062" width="9.140625" style="2"/>
    <col min="13063" max="13063" width="15.28515625" style="2" customWidth="1"/>
    <col min="13064" max="13064" width="42.28515625" style="2" customWidth="1"/>
    <col min="13065" max="13065" width="9.140625" style="2"/>
    <col min="13066" max="13066" width="14.28515625" style="2" customWidth="1"/>
    <col min="13067" max="13071" width="14" style="2" customWidth="1"/>
    <col min="13072" max="13072" width="18.28515625" style="2" customWidth="1"/>
    <col min="13073" max="13073" width="20.85546875" style="2" customWidth="1"/>
    <col min="13074" max="13074" width="17.85546875" style="2" customWidth="1"/>
    <col min="13075" max="13318" width="9.140625" style="2"/>
    <col min="13319" max="13319" width="15.28515625" style="2" customWidth="1"/>
    <col min="13320" max="13320" width="42.28515625" style="2" customWidth="1"/>
    <col min="13321" max="13321" width="9.140625" style="2"/>
    <col min="13322" max="13322" width="14.28515625" style="2" customWidth="1"/>
    <col min="13323" max="13327" width="14" style="2" customWidth="1"/>
    <col min="13328" max="13328" width="18.28515625" style="2" customWidth="1"/>
    <col min="13329" max="13329" width="20.85546875" style="2" customWidth="1"/>
    <col min="13330" max="13330" width="17.85546875" style="2" customWidth="1"/>
    <col min="13331" max="13574" width="9.140625" style="2"/>
    <col min="13575" max="13575" width="15.28515625" style="2" customWidth="1"/>
    <col min="13576" max="13576" width="42.28515625" style="2" customWidth="1"/>
    <col min="13577" max="13577" width="9.140625" style="2"/>
    <col min="13578" max="13578" width="14.28515625" style="2" customWidth="1"/>
    <col min="13579" max="13583" width="14" style="2" customWidth="1"/>
    <col min="13584" max="13584" width="18.28515625" style="2" customWidth="1"/>
    <col min="13585" max="13585" width="20.85546875" style="2" customWidth="1"/>
    <col min="13586" max="13586" width="17.85546875" style="2" customWidth="1"/>
    <col min="13587" max="13830" width="9.140625" style="2"/>
    <col min="13831" max="13831" width="15.28515625" style="2" customWidth="1"/>
    <col min="13832" max="13832" width="42.28515625" style="2" customWidth="1"/>
    <col min="13833" max="13833" width="9.140625" style="2"/>
    <col min="13834" max="13834" width="14.28515625" style="2" customWidth="1"/>
    <col min="13835" max="13839" width="14" style="2" customWidth="1"/>
    <col min="13840" max="13840" width="18.28515625" style="2" customWidth="1"/>
    <col min="13841" max="13841" width="20.85546875" style="2" customWidth="1"/>
    <col min="13842" max="13842" width="17.85546875" style="2" customWidth="1"/>
    <col min="13843" max="14086" width="9.140625" style="2"/>
    <col min="14087" max="14087" width="15.28515625" style="2" customWidth="1"/>
    <col min="14088" max="14088" width="42.28515625" style="2" customWidth="1"/>
    <col min="14089" max="14089" width="9.140625" style="2"/>
    <col min="14090" max="14090" width="14.28515625" style="2" customWidth="1"/>
    <col min="14091" max="14095" width="14" style="2" customWidth="1"/>
    <col min="14096" max="14096" width="18.28515625" style="2" customWidth="1"/>
    <col min="14097" max="14097" width="20.85546875" style="2" customWidth="1"/>
    <col min="14098" max="14098" width="17.85546875" style="2" customWidth="1"/>
    <col min="14099" max="14342" width="9.140625" style="2"/>
    <col min="14343" max="14343" width="15.28515625" style="2" customWidth="1"/>
    <col min="14344" max="14344" width="42.28515625" style="2" customWidth="1"/>
    <col min="14345" max="14345" width="9.140625" style="2"/>
    <col min="14346" max="14346" width="14.28515625" style="2" customWidth="1"/>
    <col min="14347" max="14351" width="14" style="2" customWidth="1"/>
    <col min="14352" max="14352" width="18.28515625" style="2" customWidth="1"/>
    <col min="14353" max="14353" width="20.85546875" style="2" customWidth="1"/>
    <col min="14354" max="14354" width="17.85546875" style="2" customWidth="1"/>
    <col min="14355" max="14598" width="9.140625" style="2"/>
    <col min="14599" max="14599" width="15.28515625" style="2" customWidth="1"/>
    <col min="14600" max="14600" width="42.28515625" style="2" customWidth="1"/>
    <col min="14601" max="14601" width="9.140625" style="2"/>
    <col min="14602" max="14602" width="14.28515625" style="2" customWidth="1"/>
    <col min="14603" max="14607" width="14" style="2" customWidth="1"/>
    <col min="14608" max="14608" width="18.28515625" style="2" customWidth="1"/>
    <col min="14609" max="14609" width="20.85546875" style="2" customWidth="1"/>
    <col min="14610" max="14610" width="17.85546875" style="2" customWidth="1"/>
    <col min="14611" max="14854" width="9.140625" style="2"/>
    <col min="14855" max="14855" width="15.28515625" style="2" customWidth="1"/>
    <col min="14856" max="14856" width="42.28515625" style="2" customWidth="1"/>
    <col min="14857" max="14857" width="9.140625" style="2"/>
    <col min="14858" max="14858" width="14.28515625" style="2" customWidth="1"/>
    <col min="14859" max="14863" width="14" style="2" customWidth="1"/>
    <col min="14864" max="14864" width="18.28515625" style="2" customWidth="1"/>
    <col min="14865" max="14865" width="20.85546875" style="2" customWidth="1"/>
    <col min="14866" max="14866" width="17.85546875" style="2" customWidth="1"/>
    <col min="14867" max="15110" width="9.140625" style="2"/>
    <col min="15111" max="15111" width="15.28515625" style="2" customWidth="1"/>
    <col min="15112" max="15112" width="42.28515625" style="2" customWidth="1"/>
    <col min="15113" max="15113" width="9.140625" style="2"/>
    <col min="15114" max="15114" width="14.28515625" style="2" customWidth="1"/>
    <col min="15115" max="15119" width="14" style="2" customWidth="1"/>
    <col min="15120" max="15120" width="18.28515625" style="2" customWidth="1"/>
    <col min="15121" max="15121" width="20.85546875" style="2" customWidth="1"/>
    <col min="15122" max="15122" width="17.85546875" style="2" customWidth="1"/>
    <col min="15123" max="15366" width="9.140625" style="2"/>
    <col min="15367" max="15367" width="15.28515625" style="2" customWidth="1"/>
    <col min="15368" max="15368" width="42.28515625" style="2" customWidth="1"/>
    <col min="15369" max="15369" width="9.140625" style="2"/>
    <col min="15370" max="15370" width="14.28515625" style="2" customWidth="1"/>
    <col min="15371" max="15375" width="14" style="2" customWidth="1"/>
    <col min="15376" max="15376" width="18.28515625" style="2" customWidth="1"/>
    <col min="15377" max="15377" width="20.85546875" style="2" customWidth="1"/>
    <col min="15378" max="15378" width="17.85546875" style="2" customWidth="1"/>
    <col min="15379" max="15622" width="9.140625" style="2"/>
    <col min="15623" max="15623" width="15.28515625" style="2" customWidth="1"/>
    <col min="15624" max="15624" width="42.28515625" style="2" customWidth="1"/>
    <col min="15625" max="15625" width="9.140625" style="2"/>
    <col min="15626" max="15626" width="14.28515625" style="2" customWidth="1"/>
    <col min="15627" max="15631" width="14" style="2" customWidth="1"/>
    <col min="15632" max="15632" width="18.28515625" style="2" customWidth="1"/>
    <col min="15633" max="15633" width="20.85546875" style="2" customWidth="1"/>
    <col min="15634" max="15634" width="17.85546875" style="2" customWidth="1"/>
    <col min="15635" max="15878" width="9.140625" style="2"/>
    <col min="15879" max="15879" width="15.28515625" style="2" customWidth="1"/>
    <col min="15880" max="15880" width="42.28515625" style="2" customWidth="1"/>
    <col min="15881" max="15881" width="9.140625" style="2"/>
    <col min="15882" max="15882" width="14.28515625" style="2" customWidth="1"/>
    <col min="15883" max="15887" width="14" style="2" customWidth="1"/>
    <col min="15888" max="15888" width="18.28515625" style="2" customWidth="1"/>
    <col min="15889" max="15889" width="20.85546875" style="2" customWidth="1"/>
    <col min="15890" max="15890" width="17.85546875" style="2" customWidth="1"/>
    <col min="15891" max="16134" width="9.140625" style="2"/>
    <col min="16135" max="16135" width="15.28515625" style="2" customWidth="1"/>
    <col min="16136" max="16136" width="42.28515625" style="2" customWidth="1"/>
    <col min="16137" max="16137" width="9.140625" style="2"/>
    <col min="16138" max="16138" width="14.28515625" style="2" customWidth="1"/>
    <col min="16139" max="16143" width="14" style="2" customWidth="1"/>
    <col min="16144" max="16144" width="18.28515625" style="2" customWidth="1"/>
    <col min="16145" max="16145" width="20.85546875" style="2" customWidth="1"/>
    <col min="16146" max="16146" width="17.85546875" style="2" customWidth="1"/>
    <col min="16147" max="16384" width="9.140625" style="2"/>
  </cols>
  <sheetData>
    <row r="1" spans="1:31" x14ac:dyDescent="0.2">
      <c r="C1" s="146"/>
      <c r="D1" s="145"/>
      <c r="E1" s="145"/>
      <c r="G1" s="145"/>
      <c r="V1" s="146"/>
      <c r="W1" s="146"/>
    </row>
    <row r="2" spans="1:31" x14ac:dyDescent="0.2">
      <c r="B2" s="163" t="s">
        <v>129</v>
      </c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V2" s="146"/>
      <c r="W2" s="146"/>
    </row>
    <row r="3" spans="1:31" ht="13.5" thickBot="1" x14ac:dyDescent="0.25">
      <c r="D3" s="2"/>
      <c r="E3" s="3"/>
      <c r="G3" s="3"/>
      <c r="I3" s="3"/>
      <c r="K3" s="3"/>
      <c r="M3" s="3"/>
      <c r="N3" s="3"/>
      <c r="P3" s="3"/>
      <c r="R3" s="3"/>
      <c r="AA3" s="150"/>
    </row>
    <row r="4" spans="1:31" ht="21" thickBot="1" x14ac:dyDescent="0.25">
      <c r="B4" s="183" t="s">
        <v>0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5"/>
    </row>
    <row r="5" spans="1:31" ht="13.5" thickBot="1" x14ac:dyDescent="0.25">
      <c r="B5" s="4"/>
      <c r="C5" s="5"/>
      <c r="D5" s="6"/>
      <c r="E5" s="6"/>
      <c r="F5" s="7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/>
      <c r="V5" s="3" t="s">
        <v>1</v>
      </c>
      <c r="W5" s="3" t="s">
        <v>2</v>
      </c>
      <c r="X5" s="156" t="s">
        <v>3</v>
      </c>
      <c r="Y5" s="12"/>
    </row>
    <row r="6" spans="1:31" ht="12.75" customHeight="1" x14ac:dyDescent="0.2">
      <c r="B6" s="186" t="s">
        <v>4</v>
      </c>
      <c r="C6" s="187"/>
      <c r="D6" s="187"/>
      <c r="E6" s="13" t="s">
        <v>5</v>
      </c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6" t="s">
        <v>6</v>
      </c>
      <c r="S6" s="17">
        <v>0.69289999999999996</v>
      </c>
      <c r="V6" s="3" t="s">
        <v>7</v>
      </c>
      <c r="W6" s="18" t="s">
        <v>61</v>
      </c>
      <c r="X6" s="157" t="s">
        <v>62</v>
      </c>
    </row>
    <row r="7" spans="1:31" x14ac:dyDescent="0.2">
      <c r="B7" s="188" t="s">
        <v>8</v>
      </c>
      <c r="C7" s="189"/>
      <c r="D7" s="189"/>
      <c r="E7" s="2" t="s">
        <v>9</v>
      </c>
      <c r="G7" s="2"/>
      <c r="H7" s="19"/>
      <c r="I7" s="19"/>
      <c r="J7" s="19"/>
      <c r="K7" s="19"/>
      <c r="L7" s="19"/>
      <c r="M7" s="19"/>
      <c r="N7" s="19"/>
      <c r="O7" s="19"/>
      <c r="P7" s="19"/>
      <c r="Q7" s="19"/>
      <c r="R7" s="20" t="s">
        <v>10</v>
      </c>
      <c r="S7" s="21">
        <v>3740</v>
      </c>
      <c r="V7" s="3" t="s">
        <v>11</v>
      </c>
      <c r="W7" s="18">
        <v>45931</v>
      </c>
    </row>
    <row r="8" spans="1:31" x14ac:dyDescent="0.2">
      <c r="B8" s="188" t="s">
        <v>12</v>
      </c>
      <c r="C8" s="189"/>
      <c r="D8" s="189"/>
      <c r="E8" s="22" t="s">
        <v>13</v>
      </c>
      <c r="G8" s="23"/>
      <c r="H8" s="24"/>
      <c r="I8" s="25"/>
      <c r="J8" s="25"/>
      <c r="K8" s="25"/>
      <c r="L8" s="25"/>
      <c r="M8" s="25"/>
      <c r="N8" s="25"/>
      <c r="O8" s="25"/>
      <c r="P8" s="25"/>
      <c r="Q8" s="25"/>
      <c r="R8" s="26" t="s">
        <v>14</v>
      </c>
      <c r="S8" s="27">
        <v>0.20699999999999999</v>
      </c>
    </row>
    <row r="9" spans="1:31" ht="13.5" thickBot="1" x14ac:dyDescent="0.25">
      <c r="B9" s="28"/>
      <c r="C9" s="29"/>
      <c r="D9" s="30"/>
      <c r="E9" s="30"/>
      <c r="F9" s="31"/>
      <c r="G9" s="30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34"/>
    </row>
    <row r="10" spans="1:31" x14ac:dyDescent="0.2">
      <c r="B10" s="190" t="s">
        <v>16</v>
      </c>
      <c r="C10" s="192" t="s">
        <v>17</v>
      </c>
      <c r="D10" s="193"/>
      <c r="E10" s="196" t="s">
        <v>1</v>
      </c>
      <c r="F10" s="198" t="s">
        <v>18</v>
      </c>
      <c r="G10" s="200" t="s">
        <v>19</v>
      </c>
      <c r="H10" s="202" t="s">
        <v>20</v>
      </c>
      <c r="I10" s="170" t="s">
        <v>21</v>
      </c>
      <c r="J10" s="171"/>
      <c r="K10" s="172" t="s">
        <v>21</v>
      </c>
      <c r="L10" s="173"/>
      <c r="M10" s="174"/>
      <c r="N10" s="175" t="s">
        <v>22</v>
      </c>
      <c r="O10" s="177" t="s">
        <v>23</v>
      </c>
      <c r="P10" s="178"/>
      <c r="Q10" s="177" t="s">
        <v>24</v>
      </c>
      <c r="R10" s="178"/>
      <c r="S10" s="181" t="s">
        <v>25</v>
      </c>
      <c r="W10" s="93"/>
    </row>
    <row r="11" spans="1:31" ht="13.5" thickBot="1" x14ac:dyDescent="0.25">
      <c r="B11" s="191"/>
      <c r="C11" s="194"/>
      <c r="D11" s="195"/>
      <c r="E11" s="197"/>
      <c r="F11" s="199"/>
      <c r="G11" s="201"/>
      <c r="H11" s="203"/>
      <c r="I11" s="35" t="s">
        <v>26</v>
      </c>
      <c r="J11" s="35" t="s">
        <v>27</v>
      </c>
      <c r="K11" s="35" t="s">
        <v>28</v>
      </c>
      <c r="L11" s="36" t="s">
        <v>29</v>
      </c>
      <c r="M11" s="35" t="s">
        <v>30</v>
      </c>
      <c r="N11" s="176"/>
      <c r="O11" s="36" t="s">
        <v>29</v>
      </c>
      <c r="P11" s="35" t="s">
        <v>30</v>
      </c>
      <c r="Q11" s="36" t="s">
        <v>29</v>
      </c>
      <c r="R11" s="35" t="s">
        <v>30</v>
      </c>
      <c r="S11" s="182"/>
      <c r="V11" s="148"/>
      <c r="W11" s="93"/>
      <c r="AA11" s="150"/>
      <c r="AB11" s="150"/>
      <c r="AC11" s="150"/>
    </row>
    <row r="12" spans="1:31" x14ac:dyDescent="0.2">
      <c r="B12" s="37">
        <v>1</v>
      </c>
      <c r="C12" s="179"/>
      <c r="D12" s="180"/>
      <c r="E12" s="38"/>
      <c r="F12" s="39" t="s">
        <v>31</v>
      </c>
      <c r="G12" s="40"/>
      <c r="H12" s="41"/>
      <c r="I12" s="42"/>
      <c r="J12" s="42"/>
      <c r="K12" s="42"/>
      <c r="L12" s="42"/>
      <c r="M12" s="42"/>
      <c r="N12" s="42"/>
      <c r="O12" s="42"/>
      <c r="P12" s="43" t="s">
        <v>32</v>
      </c>
      <c r="Q12" s="44">
        <f>SUM(Q13:Q13)</f>
        <v>135552.25999999998</v>
      </c>
      <c r="R12" s="45">
        <f>SUM(R13:R13)</f>
        <v>7134.32</v>
      </c>
      <c r="S12" s="46">
        <f>SUM(S13:S13)</f>
        <v>142686.57999999999</v>
      </c>
    </row>
    <row r="13" spans="1:31" ht="24" outlineLevel="1" x14ac:dyDescent="0.2">
      <c r="A13" s="1">
        <f>A12+1</f>
        <v>1</v>
      </c>
      <c r="B13" s="47" t="str">
        <f>CONCATENATE($B$12,".",A13)</f>
        <v>1.1</v>
      </c>
      <c r="C13" s="48"/>
      <c r="D13" s="49" t="s">
        <v>33</v>
      </c>
      <c r="E13" s="50" t="s">
        <v>34</v>
      </c>
      <c r="F13" s="51" t="s">
        <v>63</v>
      </c>
      <c r="G13" s="52" t="s">
        <v>64</v>
      </c>
      <c r="H13" s="53">
        <v>1</v>
      </c>
      <c r="I13" s="160">
        <v>118215.89</v>
      </c>
      <c r="J13" s="54">
        <f>ROUND(I13*(1+(IF(N13=$R$9,$S$9,$S$8))),2)</f>
        <v>142686.57999999999</v>
      </c>
      <c r="K13" s="159">
        <v>0.05</v>
      </c>
      <c r="L13" s="54">
        <f>I13-M13</f>
        <v>112305.1</v>
      </c>
      <c r="M13" s="55">
        <f t="shared" ref="M13" si="0">IF(D13="",0,ROUND(I13*K13,2))</f>
        <v>5910.79</v>
      </c>
      <c r="N13" s="55" t="s">
        <v>14</v>
      </c>
      <c r="O13" s="56">
        <f>J13-P13</f>
        <v>135552.25999999998</v>
      </c>
      <c r="P13" s="54">
        <f>ROUND(M13*(1+(IF(N13=$R$9,$S$9,$S$8))),2)</f>
        <v>7134.32</v>
      </c>
      <c r="Q13" s="56">
        <f t="shared" ref="Q13" si="1">S13-R13</f>
        <v>135552.25999999998</v>
      </c>
      <c r="R13" s="54">
        <f>ROUND(ROUND(H13,2)*P13,2)</f>
        <v>7134.32</v>
      </c>
      <c r="S13" s="57">
        <f>ROUND(ROUND(J13,2)*H13,2)</f>
        <v>142686.57999999999</v>
      </c>
      <c r="T13" s="58"/>
      <c r="U13" s="59"/>
      <c r="V13" s="58"/>
      <c r="W13" s="22"/>
      <c r="X13" s="158"/>
      <c r="Y13" s="149"/>
      <c r="AA13" s="150"/>
      <c r="AB13" s="150"/>
      <c r="AC13" s="150"/>
      <c r="AE13" s="150"/>
    </row>
    <row r="14" spans="1:31" x14ac:dyDescent="0.2">
      <c r="B14" s="60"/>
      <c r="C14" s="166"/>
      <c r="D14" s="166"/>
      <c r="E14" s="61"/>
      <c r="F14" s="62"/>
      <c r="G14" s="63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6"/>
      <c r="W14" s="22"/>
      <c r="X14" s="158"/>
      <c r="Y14" s="149"/>
      <c r="AA14" s="150"/>
      <c r="AB14" s="150"/>
      <c r="AC14" s="150"/>
      <c r="AE14" s="150"/>
    </row>
    <row r="15" spans="1:31" x14ac:dyDescent="0.2">
      <c r="B15" s="67">
        <f>B12+1</f>
        <v>2</v>
      </c>
      <c r="C15" s="165"/>
      <c r="D15" s="165"/>
      <c r="E15" s="68"/>
      <c r="F15" s="69" t="s">
        <v>35</v>
      </c>
      <c r="G15" s="70"/>
      <c r="H15" s="71"/>
      <c r="I15" s="72"/>
      <c r="J15" s="72"/>
      <c r="K15" s="72"/>
      <c r="L15" s="72"/>
      <c r="M15" s="72"/>
      <c r="N15" s="72"/>
      <c r="O15" s="72"/>
      <c r="P15" s="43" t="s">
        <v>32</v>
      </c>
      <c r="Q15" s="44">
        <f>SUM(Q16:Q20)</f>
        <v>35280.83</v>
      </c>
      <c r="R15" s="45">
        <f>SUM(R16:R20)</f>
        <v>2850.79</v>
      </c>
      <c r="S15" s="46">
        <f>SUM(S16:S20)</f>
        <v>38131.619999999995</v>
      </c>
      <c r="U15" s="58"/>
      <c r="W15" s="22"/>
      <c r="X15" s="158"/>
      <c r="Y15" s="149"/>
      <c r="AA15" s="150"/>
      <c r="AB15" s="150"/>
      <c r="AC15" s="150"/>
      <c r="AE15" s="150"/>
    </row>
    <row r="16" spans="1:31" outlineLevel="1" x14ac:dyDescent="0.2">
      <c r="A16" s="1">
        <f>A15+1</f>
        <v>1</v>
      </c>
      <c r="B16" s="47" t="str">
        <f>CONCATENATE($B$15,".",A16)</f>
        <v>2.1</v>
      </c>
      <c r="C16" s="48"/>
      <c r="D16" s="49" t="s">
        <v>36</v>
      </c>
      <c r="E16" s="50" t="s">
        <v>34</v>
      </c>
      <c r="F16" s="51" t="s">
        <v>65</v>
      </c>
      <c r="G16" s="52" t="s">
        <v>64</v>
      </c>
      <c r="H16" s="53">
        <v>1</v>
      </c>
      <c r="I16" s="160">
        <v>4039.05</v>
      </c>
      <c r="J16" s="54">
        <f>ROUND(I16*(1+(IF(N16=$R$9,$S$9,$S$8))),2)</f>
        <v>4875.13</v>
      </c>
      <c r="K16" s="159">
        <v>0.05</v>
      </c>
      <c r="L16" s="54">
        <f t="shared" ref="L16:L20" si="2">I16-M16</f>
        <v>3837.1000000000004</v>
      </c>
      <c r="M16" s="55">
        <f t="shared" ref="M16:M20" si="3">IF(D16="",0,ROUND(I16*K16,2))</f>
        <v>201.95</v>
      </c>
      <c r="N16" s="55" t="s">
        <v>14</v>
      </c>
      <c r="O16" s="56">
        <f>J16-P16</f>
        <v>4631.38</v>
      </c>
      <c r="P16" s="54">
        <f>ROUND(M16*(1+(IF(N16=$R$9,$S$9,$S$8))),2)</f>
        <v>243.75</v>
      </c>
      <c r="Q16" s="56">
        <f t="shared" ref="Q16:Q20" si="4">S16-R16</f>
        <v>4631.38</v>
      </c>
      <c r="R16" s="54">
        <f>ROUND(ROUND(H16,2)*P16,2)</f>
        <v>243.75</v>
      </c>
      <c r="S16" s="57">
        <f>ROUND(ROUND(J16,2)*H16,2)</f>
        <v>4875.13</v>
      </c>
      <c r="W16" s="22"/>
      <c r="X16" s="158"/>
      <c r="Y16" s="149"/>
      <c r="AA16" s="150"/>
      <c r="AB16" s="150"/>
      <c r="AC16" s="150"/>
      <c r="AE16" s="150"/>
    </row>
    <row r="17" spans="1:32" ht="24" outlineLevel="1" x14ac:dyDescent="0.2">
      <c r="A17" s="1">
        <f>A16+1</f>
        <v>2</v>
      </c>
      <c r="B17" s="47" t="str">
        <f>CONCATENATE($B$15,".",A17)</f>
        <v>2.2</v>
      </c>
      <c r="C17" s="48"/>
      <c r="D17" s="49" t="s">
        <v>37</v>
      </c>
      <c r="E17" s="50" t="s">
        <v>34</v>
      </c>
      <c r="F17" s="51" t="s">
        <v>66</v>
      </c>
      <c r="G17" s="52" t="s">
        <v>67</v>
      </c>
      <c r="H17" s="53">
        <v>7480</v>
      </c>
      <c r="I17" s="160">
        <v>1.25</v>
      </c>
      <c r="J17" s="54">
        <f>ROUND(I17*(1+(IF(N17=$R$9,$S$9,$S$8))),2)</f>
        <v>1.51</v>
      </c>
      <c r="K17" s="159">
        <v>0.2</v>
      </c>
      <c r="L17" s="54">
        <f t="shared" si="2"/>
        <v>1</v>
      </c>
      <c r="M17" s="55">
        <f t="shared" si="3"/>
        <v>0.25</v>
      </c>
      <c r="N17" s="55" t="s">
        <v>14</v>
      </c>
      <c r="O17" s="56">
        <f>J17-P17</f>
        <v>1.21</v>
      </c>
      <c r="P17" s="54">
        <f>ROUND(M17*(1+(IF(N17=$R$9,$S$9,$S$8))),2)</f>
        <v>0.3</v>
      </c>
      <c r="Q17" s="56">
        <f t="shared" si="4"/>
        <v>9050.7999999999993</v>
      </c>
      <c r="R17" s="54">
        <f>ROUND(ROUND(H17,2)*P17,2)</f>
        <v>2244</v>
      </c>
      <c r="S17" s="57">
        <f>ROUND(ROUND(J17,2)*H17,2)</f>
        <v>11294.8</v>
      </c>
      <c r="U17" s="58"/>
      <c r="W17" s="2"/>
      <c r="X17" s="158"/>
      <c r="Y17" s="149"/>
      <c r="AA17" s="150"/>
      <c r="AB17" s="150"/>
      <c r="AC17" s="150"/>
      <c r="AE17" s="150"/>
    </row>
    <row r="18" spans="1:32" ht="36" outlineLevel="1" x14ac:dyDescent="0.2">
      <c r="A18" s="1">
        <f t="shared" ref="A18:A20" si="5">A17+1</f>
        <v>3</v>
      </c>
      <c r="B18" s="47" t="str">
        <f t="shared" ref="B18:B20" si="6">CONCATENATE($B$15,".",A18)</f>
        <v>2.3</v>
      </c>
      <c r="C18" s="48" t="s">
        <v>38</v>
      </c>
      <c r="D18" s="49">
        <v>103689</v>
      </c>
      <c r="E18" s="50" t="s">
        <v>7</v>
      </c>
      <c r="F18" s="51" t="s">
        <v>68</v>
      </c>
      <c r="G18" s="52" t="s">
        <v>69</v>
      </c>
      <c r="H18" s="53">
        <v>6.08</v>
      </c>
      <c r="I18" s="160">
        <v>494.7</v>
      </c>
      <c r="J18" s="54">
        <f>ROUND(I18*(1+(IF(N18=$R$9,$S$9,$S$8))),2)</f>
        <v>597.1</v>
      </c>
      <c r="K18" s="159">
        <v>0.1</v>
      </c>
      <c r="L18" s="54">
        <f t="shared" si="2"/>
        <v>445.23</v>
      </c>
      <c r="M18" s="55">
        <f t="shared" si="3"/>
        <v>49.47</v>
      </c>
      <c r="N18" s="55" t="s">
        <v>14</v>
      </c>
      <c r="O18" s="56">
        <f>J18-P18</f>
        <v>537.39</v>
      </c>
      <c r="P18" s="54">
        <f>ROUND(M18*(1+(IF(N18=$R$9,$S$9,$S$8))),2)</f>
        <v>59.71</v>
      </c>
      <c r="Q18" s="56">
        <f t="shared" si="4"/>
        <v>3267.33</v>
      </c>
      <c r="R18" s="54">
        <f>ROUND(ROUND(H18,2)*P18,2)</f>
        <v>363.04</v>
      </c>
      <c r="S18" s="57">
        <f>ROUND(ROUND(J18,2)*H18,2)</f>
        <v>3630.37</v>
      </c>
      <c r="W18" s="2"/>
      <c r="X18" s="158"/>
      <c r="Y18" s="149"/>
      <c r="AA18" s="150"/>
      <c r="AB18" s="150"/>
      <c r="AC18" s="150"/>
      <c r="AE18" s="150"/>
    </row>
    <row r="19" spans="1:32" ht="48" outlineLevel="1" x14ac:dyDescent="0.2">
      <c r="A19" s="1">
        <f t="shared" si="5"/>
        <v>4</v>
      </c>
      <c r="B19" s="47" t="str">
        <f t="shared" si="6"/>
        <v>2.4</v>
      </c>
      <c r="C19" s="48" t="s">
        <v>39</v>
      </c>
      <c r="D19" s="49">
        <v>10775</v>
      </c>
      <c r="E19" s="50" t="s">
        <v>7</v>
      </c>
      <c r="F19" s="51" t="s">
        <v>70</v>
      </c>
      <c r="G19" s="52" t="s">
        <v>71</v>
      </c>
      <c r="H19" s="53">
        <v>6</v>
      </c>
      <c r="I19" s="160">
        <v>1125</v>
      </c>
      <c r="J19" s="54">
        <f>ROUND(I19*(1+(IF(N19=$R$9,$S$9,$S$8))),2)</f>
        <v>1357.88</v>
      </c>
      <c r="K19" s="159">
        <v>0</v>
      </c>
      <c r="L19" s="54">
        <f t="shared" si="2"/>
        <v>1125</v>
      </c>
      <c r="M19" s="55">
        <f t="shared" si="3"/>
        <v>0</v>
      </c>
      <c r="N19" s="55" t="s">
        <v>14</v>
      </c>
      <c r="O19" s="56">
        <f>J19-P19</f>
        <v>1357.88</v>
      </c>
      <c r="P19" s="54">
        <f>ROUND(M19*(1+(IF(N19=$R$9,$S$9,$S$8))),2)</f>
        <v>0</v>
      </c>
      <c r="Q19" s="56">
        <f t="shared" si="4"/>
        <v>8147.28</v>
      </c>
      <c r="R19" s="54">
        <f>ROUND(ROUND(H19,2)*P19,2)</f>
        <v>0</v>
      </c>
      <c r="S19" s="57">
        <f>ROUND(ROUND(J19,2)*H19,2)</f>
        <v>8147.28</v>
      </c>
      <c r="W19" s="2"/>
      <c r="X19" s="158"/>
      <c r="Y19" s="149"/>
      <c r="AA19" s="150"/>
      <c r="AB19" s="150"/>
      <c r="AC19" s="150"/>
      <c r="AE19" s="150"/>
    </row>
    <row r="20" spans="1:32" ht="48" outlineLevel="1" x14ac:dyDescent="0.2">
      <c r="A20" s="1">
        <f t="shared" si="5"/>
        <v>5</v>
      </c>
      <c r="B20" s="47" t="str">
        <f t="shared" si="6"/>
        <v>2.5</v>
      </c>
      <c r="C20" s="48" t="s">
        <v>39</v>
      </c>
      <c r="D20" s="49">
        <v>10779</v>
      </c>
      <c r="E20" s="50" t="s">
        <v>7</v>
      </c>
      <c r="F20" s="51" t="s">
        <v>72</v>
      </c>
      <c r="G20" s="52" t="s">
        <v>71</v>
      </c>
      <c r="H20" s="53">
        <v>6</v>
      </c>
      <c r="I20" s="160">
        <v>1406.25</v>
      </c>
      <c r="J20" s="54">
        <f>ROUND(I20*(1+(IF(N20=$R$9,$S$9,$S$8))),2)</f>
        <v>1697.34</v>
      </c>
      <c r="K20" s="159">
        <v>0</v>
      </c>
      <c r="L20" s="54">
        <f t="shared" si="2"/>
        <v>1406.25</v>
      </c>
      <c r="M20" s="55">
        <f t="shared" si="3"/>
        <v>0</v>
      </c>
      <c r="N20" s="55" t="s">
        <v>14</v>
      </c>
      <c r="O20" s="56">
        <f>J20-P20</f>
        <v>1697.34</v>
      </c>
      <c r="P20" s="54">
        <f>ROUND(M20*(1+(IF(N20=$R$9,$S$9,$S$8))),2)</f>
        <v>0</v>
      </c>
      <c r="Q20" s="56">
        <f t="shared" si="4"/>
        <v>10184.040000000001</v>
      </c>
      <c r="R20" s="54">
        <f>ROUND(ROUND(H20,2)*P20,2)</f>
        <v>0</v>
      </c>
      <c r="S20" s="57">
        <f>ROUND(ROUND(J20,2)*H20,2)</f>
        <v>10184.040000000001</v>
      </c>
      <c r="W20" s="2"/>
      <c r="X20" s="158"/>
      <c r="Y20" s="149"/>
      <c r="AA20" s="150"/>
      <c r="AB20" s="150"/>
      <c r="AC20" s="150"/>
      <c r="AE20" s="150"/>
    </row>
    <row r="21" spans="1:32" x14ac:dyDescent="0.2">
      <c r="B21" s="60"/>
      <c r="C21" s="166"/>
      <c r="D21" s="166"/>
      <c r="E21" s="61"/>
      <c r="F21" s="62"/>
      <c r="G21" s="63"/>
      <c r="H21" s="64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X21" s="158"/>
      <c r="Y21" s="149"/>
      <c r="AA21" s="150"/>
      <c r="AB21" s="150"/>
      <c r="AC21" s="150"/>
      <c r="AE21" s="150"/>
    </row>
    <row r="22" spans="1:32" x14ac:dyDescent="0.2">
      <c r="B22" s="67">
        <f>B15+1</f>
        <v>3</v>
      </c>
      <c r="C22" s="165"/>
      <c r="D22" s="165"/>
      <c r="E22" s="68"/>
      <c r="F22" s="69" t="s">
        <v>40</v>
      </c>
      <c r="G22" s="70"/>
      <c r="H22" s="71"/>
      <c r="I22" s="72"/>
      <c r="J22" s="72"/>
      <c r="K22" s="72"/>
      <c r="L22" s="72"/>
      <c r="M22" s="72"/>
      <c r="N22" s="72"/>
      <c r="O22" s="72"/>
      <c r="P22" s="43" t="s">
        <v>32</v>
      </c>
      <c r="Q22" s="44">
        <f>SUM(Q23:Q26)</f>
        <v>129092.09</v>
      </c>
      <c r="R22" s="45">
        <f>SUM(R23:R26)</f>
        <v>14580.650000000001</v>
      </c>
      <c r="S22" s="46">
        <f>SUM(S23:S26)</f>
        <v>143672.74</v>
      </c>
      <c r="X22" s="158"/>
      <c r="Y22" s="149"/>
      <c r="AA22" s="150"/>
      <c r="AB22" s="150"/>
      <c r="AC22" s="150"/>
      <c r="AE22" s="150"/>
      <c r="AF22" s="152"/>
    </row>
    <row r="23" spans="1:32" ht="24" outlineLevel="1" x14ac:dyDescent="0.2">
      <c r="A23" s="1">
        <f>A22+1</f>
        <v>1</v>
      </c>
      <c r="B23" s="47" t="str">
        <f>CONCATENATE($B$22,".",A23)</f>
        <v>3.1</v>
      </c>
      <c r="C23" s="48" t="s">
        <v>38</v>
      </c>
      <c r="D23" s="49">
        <v>4011209</v>
      </c>
      <c r="E23" s="50" t="s">
        <v>11</v>
      </c>
      <c r="F23" s="51" t="s">
        <v>73</v>
      </c>
      <c r="G23" s="52" t="s">
        <v>74</v>
      </c>
      <c r="H23" s="53">
        <v>30669</v>
      </c>
      <c r="I23" s="160">
        <v>1.85</v>
      </c>
      <c r="J23" s="54">
        <f>ROUND(I23*(1+(IF(N23=$R$9,$S$9,$S$8))),2)</f>
        <v>2.23</v>
      </c>
      <c r="K23" s="159">
        <v>0.1</v>
      </c>
      <c r="L23" s="54">
        <f t="shared" ref="L23:L26" si="7">I23-M23</f>
        <v>1.6600000000000001</v>
      </c>
      <c r="M23" s="55">
        <f t="shared" ref="M23:M26" si="8">IF(D23="",0,ROUND(I23*K23,2))</f>
        <v>0.19</v>
      </c>
      <c r="N23" s="55" t="s">
        <v>14</v>
      </c>
      <c r="O23" s="56">
        <f>J23-P23</f>
        <v>2</v>
      </c>
      <c r="P23" s="54">
        <f>ROUND(M23*(1+(IF(N23=$R$9,$S$9,$S$8))),2)</f>
        <v>0.23</v>
      </c>
      <c r="Q23" s="56">
        <f t="shared" ref="Q23:Q26" si="9">S23-R23</f>
        <v>61337.999999999993</v>
      </c>
      <c r="R23" s="54">
        <f>ROUND(ROUND(H23,2)*P23,2)</f>
        <v>7053.87</v>
      </c>
      <c r="S23" s="57">
        <f>ROUND(ROUND(J23,2)*H23,2)</f>
        <v>68391.87</v>
      </c>
      <c r="X23" s="158"/>
      <c r="Y23" s="149"/>
      <c r="AA23" s="150"/>
      <c r="AB23" s="150"/>
      <c r="AC23" s="150"/>
      <c r="AE23" s="150"/>
    </row>
    <row r="24" spans="1:32" ht="60" outlineLevel="1" x14ac:dyDescent="0.2">
      <c r="A24" s="1">
        <f t="shared" ref="A24:A26" si="10">A23+1</f>
        <v>2</v>
      </c>
      <c r="B24" s="47" t="str">
        <f t="shared" ref="B24:B26" si="11">CONCATENATE($B$22,".",A24)</f>
        <v>3.2</v>
      </c>
      <c r="C24" s="48" t="s">
        <v>38</v>
      </c>
      <c r="D24" s="49">
        <v>5502120</v>
      </c>
      <c r="E24" s="50" t="s">
        <v>11</v>
      </c>
      <c r="F24" s="51" t="s">
        <v>75</v>
      </c>
      <c r="G24" s="52" t="s">
        <v>76</v>
      </c>
      <c r="H24" s="53">
        <v>1290.8399999999999</v>
      </c>
      <c r="I24" s="160">
        <v>12.5</v>
      </c>
      <c r="J24" s="54">
        <f>ROUND(I24*(1+(IF(N24=$R$9,$S$9,$S$8))),2)</f>
        <v>15.09</v>
      </c>
      <c r="K24" s="159">
        <v>0.1</v>
      </c>
      <c r="L24" s="54">
        <f t="shared" si="7"/>
        <v>11.25</v>
      </c>
      <c r="M24" s="55">
        <f t="shared" si="8"/>
        <v>1.25</v>
      </c>
      <c r="N24" s="55" t="s">
        <v>14</v>
      </c>
      <c r="O24" s="56">
        <f>J24-P24</f>
        <v>13.58</v>
      </c>
      <c r="P24" s="54">
        <f>ROUND(M24*(1+(IF(N24=$R$9,$S$9,$S$8))),2)</f>
        <v>1.51</v>
      </c>
      <c r="Q24" s="56">
        <f t="shared" si="9"/>
        <v>17529.61</v>
      </c>
      <c r="R24" s="54">
        <f>ROUND(ROUND(H24,2)*P24,2)</f>
        <v>1949.17</v>
      </c>
      <c r="S24" s="57">
        <f>ROUND(ROUND(J24,2)*H24,2)</f>
        <v>19478.78</v>
      </c>
      <c r="X24" s="158"/>
      <c r="Y24" s="149"/>
      <c r="AA24" s="150"/>
      <c r="AB24" s="150"/>
      <c r="AC24" s="150"/>
      <c r="AE24" s="150"/>
    </row>
    <row r="25" spans="1:32" ht="60" outlineLevel="1" x14ac:dyDescent="0.2">
      <c r="A25" s="1">
        <f t="shared" si="10"/>
        <v>3</v>
      </c>
      <c r="B25" s="47" t="str">
        <f t="shared" si="11"/>
        <v>3.3</v>
      </c>
      <c r="C25" s="48" t="s">
        <v>38</v>
      </c>
      <c r="D25" s="49">
        <v>5502753</v>
      </c>
      <c r="E25" s="50" t="s">
        <v>11</v>
      </c>
      <c r="F25" s="51" t="s">
        <v>77</v>
      </c>
      <c r="G25" s="52" t="s">
        <v>76</v>
      </c>
      <c r="H25" s="53">
        <v>553.21</v>
      </c>
      <c r="I25" s="160">
        <v>59.27</v>
      </c>
      <c r="J25" s="54">
        <f>ROUND(I25*(1+(IF(N25=$R$9,$S$9,$S$8))),2)</f>
        <v>71.540000000000006</v>
      </c>
      <c r="K25" s="159">
        <v>0.1</v>
      </c>
      <c r="L25" s="54">
        <f t="shared" si="7"/>
        <v>53.34</v>
      </c>
      <c r="M25" s="55">
        <f t="shared" si="8"/>
        <v>5.93</v>
      </c>
      <c r="N25" s="55" t="s">
        <v>14</v>
      </c>
      <c r="O25" s="56">
        <f>J25-P25</f>
        <v>64.38000000000001</v>
      </c>
      <c r="P25" s="54">
        <f>ROUND(M25*(1+(IF(N25=$R$9,$S$9,$S$8))),2)</f>
        <v>7.16</v>
      </c>
      <c r="Q25" s="56">
        <f t="shared" si="9"/>
        <v>35615.659999999996</v>
      </c>
      <c r="R25" s="54">
        <f>ROUND(ROUND(H25,2)*P25,2)</f>
        <v>3960.98</v>
      </c>
      <c r="S25" s="57">
        <f>ROUND(ROUND(J25,2)*H25,2)</f>
        <v>39576.639999999999</v>
      </c>
      <c r="X25" s="158"/>
      <c r="Y25" s="149"/>
      <c r="AA25" s="150"/>
      <c r="AB25" s="150"/>
      <c r="AC25" s="150"/>
      <c r="AE25" s="150"/>
    </row>
    <row r="26" spans="1:32" ht="24" outlineLevel="1" x14ac:dyDescent="0.2">
      <c r="A26" s="1">
        <f t="shared" si="10"/>
        <v>4</v>
      </c>
      <c r="B26" s="47" t="str">
        <f t="shared" si="11"/>
        <v>3.4</v>
      </c>
      <c r="C26" s="48" t="s">
        <v>38</v>
      </c>
      <c r="D26" s="49">
        <v>5503041</v>
      </c>
      <c r="E26" s="50" t="s">
        <v>11</v>
      </c>
      <c r="F26" s="51" t="s">
        <v>78</v>
      </c>
      <c r="G26" s="52" t="s">
        <v>76</v>
      </c>
      <c r="H26" s="53">
        <v>1971.5</v>
      </c>
      <c r="I26" s="160">
        <v>6.82</v>
      </c>
      <c r="J26" s="54">
        <f>ROUND(I26*(1+(IF(N26=$R$9,$S$9,$S$8))),2)</f>
        <v>8.23</v>
      </c>
      <c r="K26" s="159">
        <v>0.1</v>
      </c>
      <c r="L26" s="54">
        <f t="shared" si="7"/>
        <v>6.1400000000000006</v>
      </c>
      <c r="M26" s="55">
        <f t="shared" si="8"/>
        <v>0.68</v>
      </c>
      <c r="N26" s="55" t="s">
        <v>14</v>
      </c>
      <c r="O26" s="56">
        <f>J26-P26</f>
        <v>7.41</v>
      </c>
      <c r="P26" s="54">
        <f>ROUND(M26*(1+(IF(N26=$R$9,$S$9,$S$8))),2)</f>
        <v>0.82</v>
      </c>
      <c r="Q26" s="56">
        <f t="shared" si="9"/>
        <v>14608.82</v>
      </c>
      <c r="R26" s="54">
        <f>ROUND(ROUND(H26,2)*P26,2)</f>
        <v>1616.63</v>
      </c>
      <c r="S26" s="57">
        <f>ROUND(ROUND(J26,2)*H26,2)</f>
        <v>16225.45</v>
      </c>
      <c r="X26" s="158"/>
      <c r="Y26" s="149"/>
      <c r="AA26" s="150"/>
      <c r="AB26" s="150"/>
      <c r="AC26" s="150"/>
      <c r="AE26" s="150"/>
    </row>
    <row r="27" spans="1:32" x14ac:dyDescent="0.2">
      <c r="B27" s="60"/>
      <c r="C27" s="166"/>
      <c r="D27" s="166"/>
      <c r="E27" s="61"/>
      <c r="F27" s="62"/>
      <c r="G27" s="63"/>
      <c r="H27" s="64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6"/>
      <c r="X27" s="158"/>
      <c r="Y27" s="149"/>
      <c r="AA27" s="150"/>
      <c r="AB27" s="150"/>
      <c r="AC27" s="150"/>
      <c r="AE27" s="150"/>
    </row>
    <row r="28" spans="1:32" x14ac:dyDescent="0.2">
      <c r="B28" s="67">
        <f>B22+1</f>
        <v>4</v>
      </c>
      <c r="C28" s="165"/>
      <c r="D28" s="165"/>
      <c r="E28" s="68"/>
      <c r="F28" s="69" t="s">
        <v>41</v>
      </c>
      <c r="G28" s="70"/>
      <c r="H28" s="71"/>
      <c r="I28" s="72"/>
      <c r="J28" s="72"/>
      <c r="K28" s="72"/>
      <c r="L28" s="72"/>
      <c r="M28" s="72"/>
      <c r="N28" s="72"/>
      <c r="O28" s="72"/>
      <c r="P28" s="43" t="s">
        <v>32</v>
      </c>
      <c r="Q28" s="44">
        <f>SUM(Q30:Q36)</f>
        <v>139806.57</v>
      </c>
      <c r="R28" s="45">
        <f>SUM(R30:R36)</f>
        <v>34932.9</v>
      </c>
      <c r="S28" s="46">
        <f>SUM(S30:S36)</f>
        <v>174739.47000000003</v>
      </c>
      <c r="X28" s="158"/>
      <c r="Y28" s="149"/>
      <c r="AA28" s="150"/>
      <c r="AB28" s="150"/>
      <c r="AC28" s="150"/>
      <c r="AE28" s="150"/>
    </row>
    <row r="29" spans="1:32" outlineLevel="1" x14ac:dyDescent="0.2">
      <c r="B29" s="73" t="s">
        <v>42</v>
      </c>
      <c r="C29" s="74"/>
      <c r="D29" s="75"/>
      <c r="E29" s="76"/>
      <c r="F29" s="77" t="s">
        <v>43</v>
      </c>
      <c r="G29" s="78"/>
      <c r="H29" s="71"/>
      <c r="I29" s="72"/>
      <c r="J29" s="79"/>
      <c r="K29" s="79"/>
      <c r="L29" s="79"/>
      <c r="M29" s="79"/>
      <c r="N29" s="79"/>
      <c r="O29" s="72"/>
      <c r="P29" s="80"/>
      <c r="Q29" s="44"/>
      <c r="R29" s="81"/>
      <c r="S29" s="46"/>
      <c r="X29" s="158"/>
      <c r="Y29" s="149"/>
      <c r="AA29" s="150"/>
      <c r="AB29" s="150"/>
      <c r="AC29" s="150"/>
      <c r="AE29" s="150"/>
    </row>
    <row r="30" spans="1:32" ht="24" outlineLevel="1" x14ac:dyDescent="0.2">
      <c r="A30" s="1">
        <f>A28+1</f>
        <v>1</v>
      </c>
      <c r="B30" s="47" t="str">
        <f>CONCATENATE($B$29,".",A30)</f>
        <v>4.1.1</v>
      </c>
      <c r="C30" s="48"/>
      <c r="D30" s="49" t="s">
        <v>44</v>
      </c>
      <c r="E30" s="50" t="s">
        <v>34</v>
      </c>
      <c r="F30" s="51" t="s">
        <v>79</v>
      </c>
      <c r="G30" s="52" t="s">
        <v>67</v>
      </c>
      <c r="H30" s="53">
        <v>7480</v>
      </c>
      <c r="I30" s="160">
        <v>7.84</v>
      </c>
      <c r="J30" s="54">
        <f>ROUND(I30*(1+(IF(N30=$R$9,$S$9,$S$8))),2)</f>
        <v>9.4600000000000009</v>
      </c>
      <c r="K30" s="159">
        <v>0.2</v>
      </c>
      <c r="L30" s="54">
        <f t="shared" ref="L30" si="12">I30-M30</f>
        <v>6.27</v>
      </c>
      <c r="M30" s="55">
        <f t="shared" ref="M30" si="13">IF(D30="",0,ROUND(I30*K30,2))</f>
        <v>1.57</v>
      </c>
      <c r="N30" s="55" t="s">
        <v>14</v>
      </c>
      <c r="O30" s="56">
        <f>J30-P30</f>
        <v>7.5700000000000012</v>
      </c>
      <c r="P30" s="54">
        <f>ROUND(M30*(1+(IF(N30=$R$9,$S$9,$S$8))),2)</f>
        <v>1.89</v>
      </c>
      <c r="Q30" s="56">
        <f t="shared" ref="Q30" si="14">S30-R30</f>
        <v>56623.600000000006</v>
      </c>
      <c r="R30" s="54">
        <f>ROUND(ROUND(H30,2)*P30,2)</f>
        <v>14137.2</v>
      </c>
      <c r="S30" s="57">
        <f>ROUND(ROUND(J30,2)*H30,2)</f>
        <v>70760.800000000003</v>
      </c>
      <c r="X30" s="158"/>
      <c r="Y30" s="149"/>
      <c r="AA30" s="150"/>
      <c r="AB30" s="150"/>
      <c r="AC30" s="150"/>
      <c r="AE30" s="150"/>
    </row>
    <row r="31" spans="1:32" outlineLevel="1" x14ac:dyDescent="0.2">
      <c r="B31" s="73" t="s">
        <v>45</v>
      </c>
      <c r="C31" s="74"/>
      <c r="D31" s="75"/>
      <c r="E31" s="76"/>
      <c r="F31" s="77" t="s">
        <v>46</v>
      </c>
      <c r="G31" s="78"/>
      <c r="H31" s="71"/>
      <c r="I31" s="72"/>
      <c r="J31" s="79"/>
      <c r="K31" s="79"/>
      <c r="L31" s="79"/>
      <c r="M31" s="79"/>
      <c r="N31" s="79"/>
      <c r="O31" s="72"/>
      <c r="P31" s="80"/>
      <c r="Q31" s="44"/>
      <c r="R31" s="81"/>
      <c r="S31" s="46"/>
      <c r="X31" s="158"/>
      <c r="Y31" s="149"/>
      <c r="AA31" s="150"/>
      <c r="AB31" s="150"/>
      <c r="AC31" s="150"/>
      <c r="AE31" s="150"/>
    </row>
    <row r="32" spans="1:32" ht="36" outlineLevel="1" x14ac:dyDescent="0.2">
      <c r="A32" s="1">
        <f>A31+1</f>
        <v>1</v>
      </c>
      <c r="B32" s="47" t="str">
        <f>CONCATENATE($B$31,".",A32)</f>
        <v>4.2.1</v>
      </c>
      <c r="C32" s="48" t="s">
        <v>38</v>
      </c>
      <c r="D32" s="49">
        <v>5501706</v>
      </c>
      <c r="E32" s="50" t="s">
        <v>11</v>
      </c>
      <c r="F32" s="51" t="s">
        <v>80</v>
      </c>
      <c r="G32" s="52" t="s">
        <v>76</v>
      </c>
      <c r="H32" s="53">
        <v>179.2</v>
      </c>
      <c r="I32" s="160">
        <v>7.42</v>
      </c>
      <c r="J32" s="54">
        <f>ROUND(I32*(1+(IF(N32=$R$9,$S$9,$S$8))),2)</f>
        <v>8.9600000000000009</v>
      </c>
      <c r="K32" s="159">
        <v>0.2</v>
      </c>
      <c r="L32" s="54">
        <f t="shared" ref="L32:L36" si="15">I32-M32</f>
        <v>5.9399999999999995</v>
      </c>
      <c r="M32" s="55">
        <f t="shared" ref="M32:M36" si="16">IF(D32="",0,ROUND(I32*K32,2))</f>
        <v>1.48</v>
      </c>
      <c r="N32" s="55" t="s">
        <v>14</v>
      </c>
      <c r="O32" s="56">
        <f>J32-P32</f>
        <v>7.1700000000000008</v>
      </c>
      <c r="P32" s="54">
        <f>ROUND(M32*(1+(IF(N32=$R$9,$S$9,$S$8))),2)</f>
        <v>1.79</v>
      </c>
      <c r="Q32" s="56">
        <f t="shared" ref="Q32:Q36" si="17">S32-R32</f>
        <v>1284.8600000000001</v>
      </c>
      <c r="R32" s="54">
        <f>ROUND(ROUND(H32,2)*P32,2)</f>
        <v>320.77</v>
      </c>
      <c r="S32" s="57">
        <f>ROUND(ROUND(J32,2)*H32,2)</f>
        <v>1605.63</v>
      </c>
      <c r="X32" s="158"/>
      <c r="Y32" s="149"/>
      <c r="AA32" s="150"/>
      <c r="AB32" s="150"/>
      <c r="AC32" s="150"/>
      <c r="AE32" s="150"/>
    </row>
    <row r="33" spans="1:31" ht="36" outlineLevel="1" x14ac:dyDescent="0.2">
      <c r="A33" s="1">
        <f t="shared" ref="A33:A36" si="18">A32+1</f>
        <v>2</v>
      </c>
      <c r="B33" s="47" t="str">
        <f t="shared" ref="B33:B36" si="19">CONCATENATE($B$31,".",A33)</f>
        <v>4.2.2</v>
      </c>
      <c r="C33" s="48" t="s">
        <v>38</v>
      </c>
      <c r="D33" s="49">
        <v>2003850</v>
      </c>
      <c r="E33" s="50" t="s">
        <v>11</v>
      </c>
      <c r="F33" s="51" t="s">
        <v>81</v>
      </c>
      <c r="G33" s="52" t="s">
        <v>76</v>
      </c>
      <c r="H33" s="53">
        <v>8.9600000000000009</v>
      </c>
      <c r="I33" s="160">
        <v>163.35</v>
      </c>
      <c r="J33" s="54">
        <f>ROUND(I33*(1+(IF(N33=$R$9,$S$9,$S$8))),2)</f>
        <v>197.16</v>
      </c>
      <c r="K33" s="159">
        <v>0.2</v>
      </c>
      <c r="L33" s="54">
        <f t="shared" si="15"/>
        <v>130.68</v>
      </c>
      <c r="M33" s="55">
        <f t="shared" si="16"/>
        <v>32.67</v>
      </c>
      <c r="N33" s="55" t="s">
        <v>14</v>
      </c>
      <c r="O33" s="56">
        <f>J33-P33</f>
        <v>157.72999999999999</v>
      </c>
      <c r="P33" s="54">
        <f>ROUND(M33*(1+(IF(N33=$R$9,$S$9,$S$8))),2)</f>
        <v>39.43</v>
      </c>
      <c r="Q33" s="56">
        <f t="shared" si="17"/>
        <v>1413.26</v>
      </c>
      <c r="R33" s="54">
        <f>ROUND(ROUND(H33,2)*P33,2)</f>
        <v>353.29</v>
      </c>
      <c r="S33" s="57">
        <f>ROUND(ROUND(J33,2)*H33,2)</f>
        <v>1766.55</v>
      </c>
      <c r="W33" s="92"/>
      <c r="X33" s="158"/>
      <c r="Y33" s="149"/>
      <c r="AA33" s="150"/>
      <c r="AB33" s="150"/>
      <c r="AC33" s="150"/>
      <c r="AE33" s="150"/>
    </row>
    <row r="34" spans="1:31" ht="24" outlineLevel="1" x14ac:dyDescent="0.2">
      <c r="A34" s="1">
        <f t="shared" si="18"/>
        <v>3</v>
      </c>
      <c r="B34" s="47" t="str">
        <f t="shared" si="19"/>
        <v>4.2.3</v>
      </c>
      <c r="C34" s="48" t="s">
        <v>38</v>
      </c>
      <c r="D34" s="49">
        <v>4815671</v>
      </c>
      <c r="E34" s="50" t="s">
        <v>11</v>
      </c>
      <c r="F34" s="51" t="s">
        <v>82</v>
      </c>
      <c r="G34" s="52" t="s">
        <v>76</v>
      </c>
      <c r="H34" s="53">
        <v>106.91</v>
      </c>
      <c r="I34" s="160">
        <v>20.21</v>
      </c>
      <c r="J34" s="54">
        <f>ROUND(I34*(1+(IF(N34=$R$9,$S$9,$S$8))),2)</f>
        <v>24.39</v>
      </c>
      <c r="K34" s="159">
        <v>0.2</v>
      </c>
      <c r="L34" s="54">
        <f t="shared" si="15"/>
        <v>16.170000000000002</v>
      </c>
      <c r="M34" s="55">
        <f t="shared" si="16"/>
        <v>4.04</v>
      </c>
      <c r="N34" s="55" t="s">
        <v>14</v>
      </c>
      <c r="O34" s="56">
        <f>J34-P34</f>
        <v>19.510000000000002</v>
      </c>
      <c r="P34" s="54">
        <f>ROUND(M34*(1+(IF(N34=$R$9,$S$9,$S$8))),2)</f>
        <v>4.88</v>
      </c>
      <c r="Q34" s="56">
        <f t="shared" si="17"/>
        <v>2085.8100000000004</v>
      </c>
      <c r="R34" s="54">
        <f>ROUND(ROUND(H34,2)*P34,2)</f>
        <v>521.72</v>
      </c>
      <c r="S34" s="57">
        <f>ROUND(ROUND(J34,2)*H34,2)</f>
        <v>2607.5300000000002</v>
      </c>
      <c r="W34" s="92"/>
      <c r="X34" s="158"/>
      <c r="Y34" s="149"/>
      <c r="AA34" s="150"/>
      <c r="AB34" s="150"/>
      <c r="AC34" s="150"/>
      <c r="AE34" s="150"/>
    </row>
    <row r="35" spans="1:31" ht="36" outlineLevel="1" x14ac:dyDescent="0.2">
      <c r="A35" s="1">
        <f t="shared" si="18"/>
        <v>4</v>
      </c>
      <c r="B35" s="47" t="str">
        <f t="shared" si="19"/>
        <v>4.2.4</v>
      </c>
      <c r="C35" s="48" t="s">
        <v>38</v>
      </c>
      <c r="D35" s="49">
        <v>2003833</v>
      </c>
      <c r="E35" s="50" t="s">
        <v>11</v>
      </c>
      <c r="F35" s="51" t="s">
        <v>83</v>
      </c>
      <c r="G35" s="52" t="s">
        <v>67</v>
      </c>
      <c r="H35" s="53">
        <v>56</v>
      </c>
      <c r="I35" s="160">
        <v>816.44</v>
      </c>
      <c r="J35" s="54">
        <f>ROUND(I35*(1+(IF(N35=$R$9,$S$9,$S$8))),2)</f>
        <v>985.44</v>
      </c>
      <c r="K35" s="159">
        <v>0.2</v>
      </c>
      <c r="L35" s="54">
        <f t="shared" si="15"/>
        <v>653.15000000000009</v>
      </c>
      <c r="M35" s="55">
        <f t="shared" si="16"/>
        <v>163.29</v>
      </c>
      <c r="N35" s="55" t="s">
        <v>14</v>
      </c>
      <c r="O35" s="56">
        <f>J35-P35</f>
        <v>788.35</v>
      </c>
      <c r="P35" s="54">
        <f>ROUND(M35*(1+(IF(N35=$R$9,$S$9,$S$8))),2)</f>
        <v>197.09</v>
      </c>
      <c r="Q35" s="56">
        <f t="shared" si="17"/>
        <v>44147.6</v>
      </c>
      <c r="R35" s="54">
        <f>ROUND(ROUND(H35,2)*P35,2)</f>
        <v>11037.04</v>
      </c>
      <c r="S35" s="57">
        <f>ROUND(ROUND(J35,2)*H35,2)</f>
        <v>55184.639999999999</v>
      </c>
      <c r="W35" s="92"/>
      <c r="X35" s="158"/>
      <c r="Y35" s="149"/>
      <c r="AA35" s="150"/>
      <c r="AB35" s="150"/>
      <c r="AC35" s="150"/>
      <c r="AE35" s="150"/>
    </row>
    <row r="36" spans="1:31" ht="24" outlineLevel="1" x14ac:dyDescent="0.2">
      <c r="A36" s="1">
        <f t="shared" si="18"/>
        <v>5</v>
      </c>
      <c r="B36" s="47" t="str">
        <f t="shared" si="19"/>
        <v>4.2.5</v>
      </c>
      <c r="C36" s="48" t="s">
        <v>38</v>
      </c>
      <c r="D36" s="49">
        <v>804399</v>
      </c>
      <c r="E36" s="50" t="s">
        <v>11</v>
      </c>
      <c r="F36" s="51" t="s">
        <v>84</v>
      </c>
      <c r="G36" s="52" t="s">
        <v>64</v>
      </c>
      <c r="H36" s="53">
        <v>8</v>
      </c>
      <c r="I36" s="160">
        <v>4433.96</v>
      </c>
      <c r="J36" s="54">
        <f>ROUND(I36*(1+(IF(N36=$R$9,$S$9,$S$8))),2)</f>
        <v>5351.79</v>
      </c>
      <c r="K36" s="159">
        <v>0.2</v>
      </c>
      <c r="L36" s="54">
        <f t="shared" si="15"/>
        <v>3547.17</v>
      </c>
      <c r="M36" s="55">
        <f t="shared" si="16"/>
        <v>886.79</v>
      </c>
      <c r="N36" s="55" t="s">
        <v>14</v>
      </c>
      <c r="O36" s="56">
        <f>J36-P36</f>
        <v>4281.43</v>
      </c>
      <c r="P36" s="54">
        <f>ROUND(M36*(1+(IF(N36=$R$9,$S$9,$S$8))),2)</f>
        <v>1070.3599999999999</v>
      </c>
      <c r="Q36" s="56">
        <f t="shared" si="17"/>
        <v>34251.440000000002</v>
      </c>
      <c r="R36" s="54">
        <f>ROUND(ROUND(H36,2)*P36,2)</f>
        <v>8562.8799999999992</v>
      </c>
      <c r="S36" s="57">
        <f>ROUND(ROUND(J36,2)*H36,2)</f>
        <v>42814.32</v>
      </c>
      <c r="W36" s="92"/>
      <c r="X36" s="158"/>
      <c r="Y36" s="149"/>
      <c r="AA36" s="150"/>
      <c r="AB36" s="150"/>
      <c r="AC36" s="150"/>
      <c r="AE36" s="150"/>
    </row>
    <row r="37" spans="1:31" x14ac:dyDescent="0.2">
      <c r="B37" s="60"/>
      <c r="C37" s="166"/>
      <c r="D37" s="166"/>
      <c r="E37" s="61"/>
      <c r="F37" s="62"/>
      <c r="G37" s="63"/>
      <c r="H37" s="64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  <c r="X37" s="158"/>
      <c r="Y37" s="149"/>
      <c r="AA37" s="150"/>
      <c r="AB37" s="150"/>
      <c r="AC37" s="150"/>
      <c r="AE37" s="150"/>
    </row>
    <row r="38" spans="1:31" x14ac:dyDescent="0.2">
      <c r="B38" s="67">
        <f>B28+1</f>
        <v>5</v>
      </c>
      <c r="C38" s="165"/>
      <c r="D38" s="165"/>
      <c r="E38" s="68"/>
      <c r="F38" s="69" t="s">
        <v>47</v>
      </c>
      <c r="G38" s="70"/>
      <c r="H38" s="71"/>
      <c r="I38" s="72"/>
      <c r="J38" s="72"/>
      <c r="K38" s="72"/>
      <c r="L38" s="72"/>
      <c r="M38" s="72"/>
      <c r="N38" s="72"/>
      <c r="O38" s="72"/>
      <c r="P38" s="43" t="s">
        <v>32</v>
      </c>
      <c r="Q38" s="44">
        <f>SUM(Q39:Q41)</f>
        <v>1399463.43</v>
      </c>
      <c r="R38" s="45">
        <f>SUM(R39:R41)</f>
        <v>146621.94999999998</v>
      </c>
      <c r="S38" s="46">
        <f>SUM(S39:S41)</f>
        <v>1546085.38</v>
      </c>
      <c r="X38" s="158"/>
      <c r="Y38" s="149"/>
      <c r="AA38" s="150"/>
      <c r="AB38" s="150"/>
      <c r="AC38" s="150"/>
      <c r="AE38" s="150"/>
    </row>
    <row r="39" spans="1:31" ht="36" outlineLevel="1" x14ac:dyDescent="0.2">
      <c r="A39" s="1">
        <f>A38+1</f>
        <v>1</v>
      </c>
      <c r="B39" s="47" t="str">
        <f>CONCATENATE($B$38,".",A39)</f>
        <v>5.1</v>
      </c>
      <c r="C39" s="48" t="s">
        <v>38</v>
      </c>
      <c r="D39" s="49">
        <v>4011279</v>
      </c>
      <c r="E39" s="50" t="s">
        <v>11</v>
      </c>
      <c r="F39" s="51" t="s">
        <v>85</v>
      </c>
      <c r="G39" s="52" t="s">
        <v>76</v>
      </c>
      <c r="H39" s="53">
        <v>5760</v>
      </c>
      <c r="I39" s="160">
        <v>199.52</v>
      </c>
      <c r="J39" s="54">
        <f>ROUND(I39*(1+(IF(N39=$R$9,$S$9,$S$8))),2)</f>
        <v>240.82</v>
      </c>
      <c r="K39" s="159">
        <v>0.1</v>
      </c>
      <c r="L39" s="54">
        <f t="shared" ref="L39:L41" si="20">I39-M39</f>
        <v>179.57000000000002</v>
      </c>
      <c r="M39" s="55">
        <f t="shared" ref="M39:M41" si="21">IF(D39="",0,ROUND(I39*K39,2))</f>
        <v>19.95</v>
      </c>
      <c r="N39" s="55" t="s">
        <v>14</v>
      </c>
      <c r="O39" s="56">
        <f>J39-P39</f>
        <v>216.74</v>
      </c>
      <c r="P39" s="54">
        <f>ROUND(M39*(1+(IF(N39=$R$9,$S$9,$S$8))),2)</f>
        <v>24.08</v>
      </c>
      <c r="Q39" s="56">
        <f t="shared" ref="Q39:Q41" si="22">S39-R39</f>
        <v>1248422.3999999999</v>
      </c>
      <c r="R39" s="54">
        <f>ROUND(ROUND(H39,2)*P39,2)</f>
        <v>138700.79999999999</v>
      </c>
      <c r="S39" s="57">
        <f>ROUND(ROUND(J39,2)*H39,2)</f>
        <v>1387123.2</v>
      </c>
      <c r="X39" s="158"/>
      <c r="Y39" s="149"/>
      <c r="AA39" s="150"/>
      <c r="AB39" s="150"/>
      <c r="AC39" s="150"/>
      <c r="AE39" s="150"/>
    </row>
    <row r="40" spans="1:31" ht="24" outlineLevel="1" x14ac:dyDescent="0.2">
      <c r="A40" s="1">
        <f t="shared" ref="A40:A41" si="23">A39+1</f>
        <v>2</v>
      </c>
      <c r="B40" s="47" t="str">
        <f t="shared" ref="B40:B41" si="24">CONCATENATE($B$38,".",A40)</f>
        <v>5.2</v>
      </c>
      <c r="C40" s="48" t="s">
        <v>38</v>
      </c>
      <c r="D40" s="49">
        <v>5915321</v>
      </c>
      <c r="E40" s="50" t="s">
        <v>11</v>
      </c>
      <c r="F40" s="51" t="s">
        <v>86</v>
      </c>
      <c r="G40" s="52" t="s">
        <v>87</v>
      </c>
      <c r="H40" s="53">
        <v>151372.79999999999</v>
      </c>
      <c r="I40" s="160">
        <v>0.68</v>
      </c>
      <c r="J40" s="54">
        <f>ROUND(I40*(1+(IF(N40=$R$9,$S$9,$S$8))),2)</f>
        <v>0.82</v>
      </c>
      <c r="K40" s="159">
        <v>0.05</v>
      </c>
      <c r="L40" s="54">
        <f t="shared" si="20"/>
        <v>0.65</v>
      </c>
      <c r="M40" s="55">
        <f t="shared" si="21"/>
        <v>0.03</v>
      </c>
      <c r="N40" s="55" t="s">
        <v>14</v>
      </c>
      <c r="O40" s="56">
        <f>J40-P40</f>
        <v>0.77999999999999992</v>
      </c>
      <c r="P40" s="54">
        <f>ROUND(M40*(1+(IF(N40=$R$9,$S$9,$S$8))),2)</f>
        <v>0.04</v>
      </c>
      <c r="Q40" s="56">
        <f t="shared" si="22"/>
        <v>118070.79</v>
      </c>
      <c r="R40" s="54">
        <f>ROUND(ROUND(H40,2)*P40,2)</f>
        <v>6054.91</v>
      </c>
      <c r="S40" s="57">
        <f>ROUND(ROUND(J40,2)*H40,2)</f>
        <v>124125.7</v>
      </c>
      <c r="X40" s="158"/>
      <c r="Y40" s="149"/>
      <c r="AA40" s="150"/>
      <c r="AB40" s="150"/>
      <c r="AC40" s="150"/>
      <c r="AE40" s="150"/>
    </row>
    <row r="41" spans="1:31" ht="24" outlineLevel="1" x14ac:dyDescent="0.2">
      <c r="A41" s="1">
        <f t="shared" si="23"/>
        <v>3</v>
      </c>
      <c r="B41" s="47" t="str">
        <f t="shared" si="24"/>
        <v>5.3</v>
      </c>
      <c r="C41" s="48" t="s">
        <v>38</v>
      </c>
      <c r="D41" s="49">
        <v>5915319</v>
      </c>
      <c r="E41" s="50" t="s">
        <v>11</v>
      </c>
      <c r="F41" s="51" t="s">
        <v>88</v>
      </c>
      <c r="G41" s="52" t="s">
        <v>87</v>
      </c>
      <c r="H41" s="53">
        <v>31104</v>
      </c>
      <c r="I41" s="160">
        <v>0.93</v>
      </c>
      <c r="J41" s="54">
        <f>ROUND(I41*(1+(IF(N41=$R$9,$S$9,$S$8))),2)</f>
        <v>1.1200000000000001</v>
      </c>
      <c r="K41" s="159">
        <v>0.05</v>
      </c>
      <c r="L41" s="54">
        <f t="shared" si="20"/>
        <v>0.88</v>
      </c>
      <c r="M41" s="55">
        <f t="shared" si="21"/>
        <v>0.05</v>
      </c>
      <c r="N41" s="55" t="s">
        <v>14</v>
      </c>
      <c r="O41" s="56">
        <f>J41-P41</f>
        <v>1.06</v>
      </c>
      <c r="P41" s="54">
        <f>ROUND(M41*(1+(IF(N41=$R$9,$S$9,$S$8))),2)</f>
        <v>0.06</v>
      </c>
      <c r="Q41" s="56">
        <f t="shared" si="22"/>
        <v>32970.240000000005</v>
      </c>
      <c r="R41" s="54">
        <f>ROUND(ROUND(H41,2)*P41,2)</f>
        <v>1866.24</v>
      </c>
      <c r="S41" s="57">
        <f>ROUND(ROUND(J41,2)*H41,2)</f>
        <v>34836.480000000003</v>
      </c>
      <c r="X41" s="158"/>
      <c r="Y41" s="149"/>
      <c r="AA41" s="150"/>
      <c r="AB41" s="150"/>
      <c r="AC41" s="150"/>
      <c r="AE41" s="150"/>
    </row>
    <row r="42" spans="1:31" x14ac:dyDescent="0.2">
      <c r="B42" s="60"/>
      <c r="C42" s="166"/>
      <c r="D42" s="166"/>
      <c r="E42" s="61"/>
      <c r="F42" s="62"/>
      <c r="G42" s="63"/>
      <c r="H42" s="64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6"/>
      <c r="X42" s="158"/>
      <c r="Y42" s="149"/>
      <c r="AA42" s="150"/>
      <c r="AB42" s="150"/>
      <c r="AC42" s="150"/>
      <c r="AE42" s="150"/>
    </row>
    <row r="43" spans="1:31" x14ac:dyDescent="0.2">
      <c r="B43" s="67">
        <f>B38+1</f>
        <v>6</v>
      </c>
      <c r="C43" s="165"/>
      <c r="D43" s="165"/>
      <c r="E43" s="68"/>
      <c r="F43" s="69" t="s">
        <v>48</v>
      </c>
      <c r="G43" s="70"/>
      <c r="H43" s="71"/>
      <c r="I43" s="72"/>
      <c r="J43" s="72"/>
      <c r="K43" s="72"/>
      <c r="L43" s="72"/>
      <c r="M43" s="72"/>
      <c r="N43" s="72"/>
      <c r="O43" s="72"/>
      <c r="P43" s="43" t="s">
        <v>32</v>
      </c>
      <c r="Q43" s="44">
        <f>SUM(Q44:Q46)</f>
        <v>1202365.2200000002</v>
      </c>
      <c r="R43" s="45">
        <f>SUM(R44:R46)</f>
        <v>126171.90000000001</v>
      </c>
      <c r="S43" s="46">
        <f>SUM(S44:S46)</f>
        <v>1328537.1200000001</v>
      </c>
      <c r="X43" s="158"/>
      <c r="Y43" s="149"/>
      <c r="AA43" s="150"/>
      <c r="AB43" s="150"/>
      <c r="AC43" s="150"/>
      <c r="AE43" s="150"/>
    </row>
    <row r="44" spans="1:31" ht="36" outlineLevel="1" x14ac:dyDescent="0.2">
      <c r="A44" s="1">
        <f>A43+1</f>
        <v>1</v>
      </c>
      <c r="B44" s="47" t="str">
        <f>CONCATENATE($B$43,".",A44)</f>
        <v>6.1</v>
      </c>
      <c r="C44" s="48" t="s">
        <v>38</v>
      </c>
      <c r="D44" s="49">
        <v>4011276</v>
      </c>
      <c r="E44" s="50" t="s">
        <v>11</v>
      </c>
      <c r="F44" s="51" t="s">
        <v>89</v>
      </c>
      <c r="G44" s="52" t="s">
        <v>76</v>
      </c>
      <c r="H44" s="53">
        <v>4123.6499999999996</v>
      </c>
      <c r="I44" s="160">
        <v>240.05</v>
      </c>
      <c r="J44" s="54">
        <f>ROUND(I44*(1+(IF(N44=$R$9,$S$9,$S$8))),2)</f>
        <v>289.74</v>
      </c>
      <c r="K44" s="159">
        <v>0.1</v>
      </c>
      <c r="L44" s="54">
        <f t="shared" ref="L44:L46" si="25">I44-M44</f>
        <v>216.04000000000002</v>
      </c>
      <c r="M44" s="55">
        <f t="shared" ref="M44:M46" si="26">IF(D44="",0,ROUND(I44*K44,2))</f>
        <v>24.01</v>
      </c>
      <c r="N44" s="55" t="s">
        <v>14</v>
      </c>
      <c r="O44" s="56">
        <f>J44-P44</f>
        <v>260.76</v>
      </c>
      <c r="P44" s="54">
        <f>ROUND(M44*(1+(IF(N44=$R$9,$S$9,$S$8))),2)</f>
        <v>28.98</v>
      </c>
      <c r="Q44" s="56">
        <f t="shared" ref="Q44:Q46" si="27">S44-R44</f>
        <v>1075282.9700000002</v>
      </c>
      <c r="R44" s="54">
        <f>ROUND(ROUND(H44,2)*P44,2)</f>
        <v>119503.38</v>
      </c>
      <c r="S44" s="57">
        <f>ROUND(ROUND(J44,2)*H44,2)</f>
        <v>1194786.3500000001</v>
      </c>
      <c r="X44" s="158"/>
      <c r="Y44" s="149"/>
      <c r="AA44" s="150"/>
      <c r="AB44" s="150"/>
      <c r="AC44" s="150"/>
      <c r="AE44" s="150"/>
    </row>
    <row r="45" spans="1:31" ht="24" outlineLevel="1" x14ac:dyDescent="0.2">
      <c r="A45" s="1">
        <f t="shared" ref="A45:A46" si="28">A44+1</f>
        <v>2</v>
      </c>
      <c r="B45" s="47" t="str">
        <f t="shared" ref="B45:B46" si="29">CONCATENATE($B$43,".",A45)</f>
        <v>6.2</v>
      </c>
      <c r="C45" s="48" t="s">
        <v>38</v>
      </c>
      <c r="D45" s="49">
        <v>5915321</v>
      </c>
      <c r="E45" s="50" t="s">
        <v>11</v>
      </c>
      <c r="F45" s="51" t="s">
        <v>86</v>
      </c>
      <c r="G45" s="52" t="s">
        <v>87</v>
      </c>
      <c r="H45" s="53">
        <v>126431.11</v>
      </c>
      <c r="I45" s="160">
        <v>0.68</v>
      </c>
      <c r="J45" s="54">
        <f>ROUND(I45*(1+(IF(N45=$R$9,$S$9,$S$8))),2)</f>
        <v>0.82</v>
      </c>
      <c r="K45" s="159">
        <v>0.05</v>
      </c>
      <c r="L45" s="54">
        <f t="shared" si="25"/>
        <v>0.65</v>
      </c>
      <c r="M45" s="55">
        <f t="shared" si="26"/>
        <v>0.03</v>
      </c>
      <c r="N45" s="55" t="s">
        <v>14</v>
      </c>
      <c r="O45" s="56">
        <f>J45-P45</f>
        <v>0.77999999999999992</v>
      </c>
      <c r="P45" s="54">
        <f>ROUND(M45*(1+(IF(N45=$R$9,$S$9,$S$8))),2)</f>
        <v>0.04</v>
      </c>
      <c r="Q45" s="56">
        <f t="shared" si="27"/>
        <v>98616.26999999999</v>
      </c>
      <c r="R45" s="54">
        <f>ROUND(ROUND(H45,2)*P45,2)</f>
        <v>5057.24</v>
      </c>
      <c r="S45" s="57">
        <f>ROUND(ROUND(J45,2)*H45,2)</f>
        <v>103673.51</v>
      </c>
      <c r="X45" s="158"/>
      <c r="Y45" s="149"/>
      <c r="AA45" s="150"/>
      <c r="AB45" s="150"/>
      <c r="AC45" s="150"/>
      <c r="AE45" s="150"/>
    </row>
    <row r="46" spans="1:31" ht="24" outlineLevel="1" x14ac:dyDescent="0.2">
      <c r="A46" s="1">
        <f t="shared" si="28"/>
        <v>3</v>
      </c>
      <c r="B46" s="47" t="str">
        <f t="shared" si="29"/>
        <v>6.3</v>
      </c>
      <c r="C46" s="48" t="s">
        <v>38</v>
      </c>
      <c r="D46" s="49">
        <v>5915319</v>
      </c>
      <c r="E46" s="50" t="s">
        <v>11</v>
      </c>
      <c r="F46" s="51" t="s">
        <v>88</v>
      </c>
      <c r="G46" s="52" t="s">
        <v>87</v>
      </c>
      <c r="H46" s="53">
        <v>26854.7</v>
      </c>
      <c r="I46" s="160">
        <v>0.93</v>
      </c>
      <c r="J46" s="54">
        <f>ROUND(I46*(1+(IF(N46=$R$9,$S$9,$S$8))),2)</f>
        <v>1.1200000000000001</v>
      </c>
      <c r="K46" s="159">
        <v>0.05</v>
      </c>
      <c r="L46" s="54">
        <f t="shared" si="25"/>
        <v>0.88</v>
      </c>
      <c r="M46" s="55">
        <f t="shared" si="26"/>
        <v>0.05</v>
      </c>
      <c r="N46" s="55" t="s">
        <v>14</v>
      </c>
      <c r="O46" s="56">
        <f>J46-P46</f>
        <v>1.06</v>
      </c>
      <c r="P46" s="54">
        <f>ROUND(M46*(1+(IF(N46=$R$9,$S$9,$S$8))),2)</f>
        <v>0.06</v>
      </c>
      <c r="Q46" s="56">
        <f t="shared" si="27"/>
        <v>28465.98</v>
      </c>
      <c r="R46" s="54">
        <f>ROUND(ROUND(H46,2)*P46,2)</f>
        <v>1611.28</v>
      </c>
      <c r="S46" s="57">
        <f>ROUND(ROUND(J46,2)*H46,2)</f>
        <v>30077.26</v>
      </c>
      <c r="X46" s="158"/>
      <c r="Y46" s="149"/>
      <c r="AA46" s="150"/>
      <c r="AB46" s="150"/>
      <c r="AC46" s="150"/>
      <c r="AE46" s="150"/>
    </row>
    <row r="47" spans="1:31" x14ac:dyDescent="0.2">
      <c r="B47" s="60"/>
      <c r="C47" s="166"/>
      <c r="D47" s="166"/>
      <c r="E47" s="61"/>
      <c r="F47" s="62"/>
      <c r="G47" s="63"/>
      <c r="H47" s="64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6"/>
      <c r="X47" s="158"/>
      <c r="Y47" s="149"/>
      <c r="AA47" s="150"/>
      <c r="AB47" s="150"/>
      <c r="AC47" s="150"/>
      <c r="AE47" s="150"/>
    </row>
    <row r="48" spans="1:31" x14ac:dyDescent="0.2">
      <c r="B48" s="67">
        <f>B43+1</f>
        <v>7</v>
      </c>
      <c r="C48" s="165"/>
      <c r="D48" s="165"/>
      <c r="E48" s="68"/>
      <c r="F48" s="69" t="s">
        <v>49</v>
      </c>
      <c r="G48" s="70"/>
      <c r="H48" s="71"/>
      <c r="I48" s="72"/>
      <c r="J48" s="72"/>
      <c r="K48" s="72"/>
      <c r="L48" s="72"/>
      <c r="M48" s="72"/>
      <c r="N48" s="72"/>
      <c r="O48" s="72"/>
      <c r="P48" s="43" t="s">
        <v>32</v>
      </c>
      <c r="Q48" s="44">
        <f>SUM(Q49:Q53)</f>
        <v>201702.12</v>
      </c>
      <c r="R48" s="45">
        <f>SUM(R49:R53)</f>
        <v>22067.14</v>
      </c>
      <c r="S48" s="46">
        <f>SUM(S49:S53)</f>
        <v>223769.26000000004</v>
      </c>
      <c r="X48" s="158"/>
      <c r="Y48" s="149"/>
      <c r="AA48" s="150"/>
      <c r="AB48" s="150"/>
      <c r="AC48" s="150"/>
      <c r="AE48" s="150"/>
    </row>
    <row r="49" spans="1:38" ht="24" outlineLevel="1" x14ac:dyDescent="0.2">
      <c r="A49" s="1">
        <f>A48+1</f>
        <v>1</v>
      </c>
      <c r="B49" s="47" t="str">
        <f>CONCATENATE($B$48,".",A49)</f>
        <v>7.1</v>
      </c>
      <c r="C49" s="48"/>
      <c r="D49" s="49" t="s">
        <v>50</v>
      </c>
      <c r="E49" s="50" t="s">
        <v>34</v>
      </c>
      <c r="F49" s="51" t="s">
        <v>90</v>
      </c>
      <c r="G49" s="52" t="s">
        <v>74</v>
      </c>
      <c r="H49" s="53">
        <v>26930</v>
      </c>
      <c r="I49" s="160">
        <v>0.56000000000000005</v>
      </c>
      <c r="J49" s="54">
        <f>ROUND(I49*(1+(IF(N49=$R$9,$S$9,$S$8))),2)</f>
        <v>0.68</v>
      </c>
      <c r="K49" s="159">
        <v>0.1</v>
      </c>
      <c r="L49" s="54">
        <f t="shared" ref="L49:L53" si="30">I49-M49</f>
        <v>0.5</v>
      </c>
      <c r="M49" s="55">
        <f t="shared" ref="M49:M53" si="31">IF(D49="",0,ROUND(I49*K49,2))</f>
        <v>0.06</v>
      </c>
      <c r="N49" s="55" t="s">
        <v>15</v>
      </c>
      <c r="O49" s="56">
        <f>J49-P49</f>
        <v>0.6100000000000001</v>
      </c>
      <c r="P49" s="54">
        <f>ROUND(M49*(1+(IF(N49=$R$9,$S$9,$S$8))),2)</f>
        <v>7.0000000000000007E-2</v>
      </c>
      <c r="Q49" s="56">
        <f t="shared" ref="Q49:Q53" si="32">S49-R49</f>
        <v>16427.300000000003</v>
      </c>
      <c r="R49" s="54">
        <f>ROUND(ROUND(H49,2)*P49,2)</f>
        <v>1885.1</v>
      </c>
      <c r="S49" s="57">
        <f>ROUND(ROUND(J49,2)*H49,2)</f>
        <v>18312.400000000001</v>
      </c>
      <c r="X49" s="158"/>
      <c r="Y49" s="149"/>
      <c r="AA49" s="150"/>
      <c r="AB49" s="150"/>
      <c r="AC49" s="150"/>
      <c r="AE49" s="150"/>
    </row>
    <row r="50" spans="1:38" ht="36" outlineLevel="1" x14ac:dyDescent="0.2">
      <c r="A50" s="1">
        <f t="shared" ref="A50:A53" si="33">A49+1</f>
        <v>2</v>
      </c>
      <c r="B50" s="47" t="str">
        <f t="shared" ref="B50:B53" si="34">CONCATENATE($B$48,".",A50)</f>
        <v>7.2</v>
      </c>
      <c r="C50" s="48"/>
      <c r="D50" s="49" t="s">
        <v>126</v>
      </c>
      <c r="E50" s="50" t="s">
        <v>125</v>
      </c>
      <c r="F50" s="51" t="s">
        <v>109</v>
      </c>
      <c r="G50" s="52" t="s">
        <v>96</v>
      </c>
      <c r="H50" s="53">
        <v>32.28</v>
      </c>
      <c r="I50" s="160">
        <v>5088.6000000000004</v>
      </c>
      <c r="J50" s="54">
        <f>ROUND(I50*(1+(IF(N50=$R$9,$S$9,$S$8))),2)</f>
        <v>6141.94</v>
      </c>
      <c r="K50" s="159">
        <v>0.1</v>
      </c>
      <c r="L50" s="54">
        <f t="shared" si="30"/>
        <v>4579.7400000000007</v>
      </c>
      <c r="M50" s="55">
        <f t="shared" si="31"/>
        <v>508.86</v>
      </c>
      <c r="N50" s="55" t="s">
        <v>14</v>
      </c>
      <c r="O50" s="56">
        <f>J50-P50</f>
        <v>5527.75</v>
      </c>
      <c r="P50" s="54">
        <f>ROUND(M50*(1+(IF(N50=$R$9,$S$9,$S$8))),2)</f>
        <v>614.19000000000005</v>
      </c>
      <c r="Q50" s="56">
        <f t="shared" si="32"/>
        <v>178435.77000000002</v>
      </c>
      <c r="R50" s="54">
        <f>ROUND(ROUND(H50,2)*P50,2)</f>
        <v>19826.05</v>
      </c>
      <c r="S50" s="57">
        <f>ROUND(ROUND(J50,2)*H50,2)</f>
        <v>198261.82</v>
      </c>
      <c r="X50" s="158"/>
      <c r="Y50" s="149"/>
      <c r="AA50" s="150"/>
      <c r="AB50" s="150"/>
      <c r="AC50" s="150"/>
      <c r="AE50" s="150"/>
    </row>
    <row r="51" spans="1:38" ht="36" outlineLevel="1" x14ac:dyDescent="0.2">
      <c r="A51" s="1">
        <f t="shared" si="33"/>
        <v>3</v>
      </c>
      <c r="B51" s="47" t="str">
        <f t="shared" ref="B51" si="35">CONCATENATE($B$48,".",A51)</f>
        <v>7.3</v>
      </c>
      <c r="C51" s="48" t="s">
        <v>38</v>
      </c>
      <c r="D51" s="49">
        <v>5914637</v>
      </c>
      <c r="E51" s="50" t="s">
        <v>11</v>
      </c>
      <c r="F51" s="51" t="s">
        <v>91</v>
      </c>
      <c r="G51" s="52" t="s">
        <v>87</v>
      </c>
      <c r="H51" s="53">
        <v>5487.6</v>
      </c>
      <c r="I51" s="160">
        <v>0.84</v>
      </c>
      <c r="J51" s="54">
        <f>ROUND(I51*(1+(IF(N51=$R$9,$S$9,$S$8))),2)</f>
        <v>1.01</v>
      </c>
      <c r="K51" s="159">
        <v>0.05</v>
      </c>
      <c r="L51" s="54">
        <f t="shared" ref="L51" si="36">I51-M51</f>
        <v>0.79999999999999993</v>
      </c>
      <c r="M51" s="55">
        <f t="shared" ref="M51" si="37">IF(D51="",0,ROUND(I51*K51,2))</f>
        <v>0.04</v>
      </c>
      <c r="N51" s="55" t="s">
        <v>15</v>
      </c>
      <c r="O51" s="56">
        <f>J51-P51</f>
        <v>0.96</v>
      </c>
      <c r="P51" s="54">
        <f>ROUND(M51*(1+(IF(N51=$R$9,$S$9,$S$8))),2)</f>
        <v>0.05</v>
      </c>
      <c r="Q51" s="56">
        <f t="shared" ref="Q51" si="38">S51-R51</f>
        <v>5268.0999999999995</v>
      </c>
      <c r="R51" s="54">
        <f>ROUND(ROUND(H51,2)*P51,2)</f>
        <v>274.38</v>
      </c>
      <c r="S51" s="57">
        <f>ROUND(ROUND(J51,2)*H51,2)</f>
        <v>5542.48</v>
      </c>
      <c r="V51" s="92"/>
      <c r="W51" s="92"/>
      <c r="X51" s="158"/>
      <c r="Y51" s="149"/>
      <c r="AA51" s="150"/>
      <c r="AB51" s="150"/>
      <c r="AC51" s="150"/>
      <c r="AE51" s="150"/>
      <c r="AG51" s="2">
        <v>2812.4009999999998</v>
      </c>
      <c r="AH51" s="153">
        <f>H51-AG51</f>
        <v>2675.1990000000005</v>
      </c>
      <c r="AI51" s="2">
        <f>ROUND(J51*AG51,2)</f>
        <v>2840.53</v>
      </c>
      <c r="AJ51" s="2">
        <f>ROUND(J51*AH51,2)</f>
        <v>2701.95</v>
      </c>
      <c r="AK51" s="2">
        <f>AJ51+AI51</f>
        <v>5542.48</v>
      </c>
      <c r="AL51" s="58">
        <f>S51-AK51</f>
        <v>0</v>
      </c>
    </row>
    <row r="52" spans="1:38" ht="36" outlineLevel="1" x14ac:dyDescent="0.2">
      <c r="A52" s="1">
        <f t="shared" si="33"/>
        <v>4</v>
      </c>
      <c r="B52" s="47" t="str">
        <f t="shared" si="34"/>
        <v>7.4</v>
      </c>
      <c r="C52" s="48" t="s">
        <v>38</v>
      </c>
      <c r="D52" s="49">
        <v>5914622</v>
      </c>
      <c r="E52" s="50" t="s">
        <v>11</v>
      </c>
      <c r="F52" s="51" t="s">
        <v>92</v>
      </c>
      <c r="G52" s="52" t="s">
        <v>87</v>
      </c>
      <c r="H52" s="53">
        <v>471.32</v>
      </c>
      <c r="I52" s="160">
        <v>2.21</v>
      </c>
      <c r="J52" s="54">
        <f>ROUND(I52*(1+(IF(N52=$R$9,$S$9,$S$8))),2)</f>
        <v>2.67</v>
      </c>
      <c r="K52" s="159">
        <v>0.05</v>
      </c>
      <c r="L52" s="54">
        <f t="shared" si="30"/>
        <v>2.1</v>
      </c>
      <c r="M52" s="55">
        <f t="shared" si="31"/>
        <v>0.11</v>
      </c>
      <c r="N52" s="55" t="s">
        <v>14</v>
      </c>
      <c r="O52" s="56">
        <f>J52-P52</f>
        <v>2.54</v>
      </c>
      <c r="P52" s="54">
        <f>ROUND(M52*(1+(IF(N52=$R$9,$S$9,$S$8))),2)</f>
        <v>0.13</v>
      </c>
      <c r="Q52" s="56">
        <f t="shared" si="32"/>
        <v>1197.1500000000001</v>
      </c>
      <c r="R52" s="54">
        <f>ROUND(ROUND(H52,2)*P52,2)</f>
        <v>61.27</v>
      </c>
      <c r="S52" s="57">
        <f>ROUND(ROUND(J52,2)*H52,2)</f>
        <v>1258.42</v>
      </c>
      <c r="X52" s="158"/>
      <c r="Y52" s="149"/>
      <c r="AA52" s="150"/>
      <c r="AB52" s="150"/>
      <c r="AC52" s="150"/>
      <c r="AE52" s="150"/>
      <c r="AG52" s="2">
        <v>241.55099999999999</v>
      </c>
      <c r="AH52" s="153">
        <f t="shared" ref="AH52:AH53" si="39">H52-AG52</f>
        <v>229.76900000000001</v>
      </c>
      <c r="AI52" s="2">
        <f t="shared" ref="AI52:AI53" si="40">ROUND(J52*AG52,2)</f>
        <v>644.94000000000005</v>
      </c>
      <c r="AJ52" s="2">
        <f t="shared" ref="AJ52:AJ53" si="41">ROUND(J52*AH52,2)</f>
        <v>613.48</v>
      </c>
      <c r="AK52" s="2">
        <f t="shared" ref="AK52:AK53" si="42">AJ52+AI52</f>
        <v>1258.42</v>
      </c>
      <c r="AL52" s="58">
        <f t="shared" ref="AL52:AL53" si="43">S52-AK52</f>
        <v>0</v>
      </c>
    </row>
    <row r="53" spans="1:38" ht="36" outlineLevel="1" x14ac:dyDescent="0.2">
      <c r="A53" s="1">
        <f t="shared" si="33"/>
        <v>5</v>
      </c>
      <c r="B53" s="47" t="str">
        <f t="shared" si="34"/>
        <v>7.5</v>
      </c>
      <c r="C53" s="48" t="s">
        <v>38</v>
      </c>
      <c r="D53" s="49">
        <v>5914620</v>
      </c>
      <c r="E53" s="50" t="s">
        <v>11</v>
      </c>
      <c r="F53" s="51" t="s">
        <v>93</v>
      </c>
      <c r="G53" s="52" t="s">
        <v>87</v>
      </c>
      <c r="H53" s="53">
        <v>96.84</v>
      </c>
      <c r="I53" s="160">
        <v>3.37</v>
      </c>
      <c r="J53" s="54">
        <f>ROUND(I53*(1+(IF(N53=$R$9,$S$9,$S$8))),2)</f>
        <v>4.07</v>
      </c>
      <c r="K53" s="159">
        <v>0.05</v>
      </c>
      <c r="L53" s="54">
        <f t="shared" si="30"/>
        <v>3.2</v>
      </c>
      <c r="M53" s="55">
        <f t="shared" si="31"/>
        <v>0.17</v>
      </c>
      <c r="N53" s="55" t="s">
        <v>14</v>
      </c>
      <c r="O53" s="56">
        <f>J53-P53</f>
        <v>3.8600000000000003</v>
      </c>
      <c r="P53" s="54">
        <f>ROUND(M53*(1+(IF(N53=$R$9,$S$9,$S$8))),2)</f>
        <v>0.21</v>
      </c>
      <c r="Q53" s="56">
        <f t="shared" si="32"/>
        <v>373.8</v>
      </c>
      <c r="R53" s="54">
        <f>ROUND(ROUND(H53,2)*P53,2)</f>
        <v>20.34</v>
      </c>
      <c r="S53" s="57">
        <f>ROUND(ROUND(J53,2)*H53,2)</f>
        <v>394.14</v>
      </c>
      <c r="X53" s="158"/>
      <c r="Y53" s="149"/>
      <c r="AA53" s="150"/>
      <c r="AB53" s="150"/>
      <c r="AC53" s="150"/>
      <c r="AE53" s="150"/>
      <c r="AG53" s="2">
        <v>49.631</v>
      </c>
      <c r="AH53" s="153">
        <f t="shared" si="39"/>
        <v>47.209000000000003</v>
      </c>
      <c r="AI53" s="2">
        <f t="shared" si="40"/>
        <v>202</v>
      </c>
      <c r="AJ53" s="2">
        <f t="shared" si="41"/>
        <v>192.14</v>
      </c>
      <c r="AK53" s="2">
        <f t="shared" si="42"/>
        <v>394.14</v>
      </c>
      <c r="AL53" s="58">
        <f t="shared" si="43"/>
        <v>0</v>
      </c>
    </row>
    <row r="54" spans="1:38" x14ac:dyDescent="0.2">
      <c r="B54" s="60"/>
      <c r="C54" s="166"/>
      <c r="D54" s="166"/>
      <c r="E54" s="61"/>
      <c r="F54" s="62"/>
      <c r="G54" s="63"/>
      <c r="H54" s="64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6"/>
      <c r="X54" s="158"/>
      <c r="Y54" s="149"/>
      <c r="AA54" s="150"/>
      <c r="AB54" s="150"/>
      <c r="AC54" s="150"/>
      <c r="AE54" s="150"/>
    </row>
    <row r="55" spans="1:38" x14ac:dyDescent="0.2">
      <c r="B55" s="67">
        <f>B48+1</f>
        <v>8</v>
      </c>
      <c r="C55" s="165"/>
      <c r="D55" s="165"/>
      <c r="E55" s="68"/>
      <c r="F55" s="69" t="s">
        <v>51</v>
      </c>
      <c r="G55" s="70"/>
      <c r="H55" s="71"/>
      <c r="I55" s="72"/>
      <c r="J55" s="72"/>
      <c r="K55" s="72"/>
      <c r="L55" s="72"/>
      <c r="M55" s="72"/>
      <c r="N55" s="72"/>
      <c r="O55" s="72"/>
      <c r="P55" s="43" t="s">
        <v>32</v>
      </c>
      <c r="Q55" s="44">
        <f>SUM(Q56:Q60)</f>
        <v>48428.38</v>
      </c>
      <c r="R55" s="45">
        <f>SUM(R56:R60)</f>
        <v>5206.9400000000005</v>
      </c>
      <c r="S55" s="46">
        <f>SUM(S56:S60)</f>
        <v>53635.32</v>
      </c>
      <c r="X55" s="158"/>
      <c r="Y55" s="149"/>
      <c r="AA55" s="150"/>
      <c r="AB55" s="150"/>
      <c r="AC55" s="150"/>
      <c r="AE55" s="150"/>
    </row>
    <row r="56" spans="1:38" ht="24" outlineLevel="1" x14ac:dyDescent="0.2">
      <c r="A56" s="1">
        <f>A55+1</f>
        <v>1</v>
      </c>
      <c r="B56" s="47" t="str">
        <f>CONCATENATE($B$55,".",A56)</f>
        <v>8.1</v>
      </c>
      <c r="C56" s="48"/>
      <c r="D56" s="49" t="s">
        <v>52</v>
      </c>
      <c r="E56" s="50" t="s">
        <v>34</v>
      </c>
      <c r="F56" s="51" t="s">
        <v>94</v>
      </c>
      <c r="G56" s="52" t="s">
        <v>74</v>
      </c>
      <c r="H56" s="53">
        <v>25808</v>
      </c>
      <c r="I56" s="160">
        <v>0.42</v>
      </c>
      <c r="J56" s="54">
        <f>ROUND(I56*(1+(IF(N56=$R$9,$S$9,$S$8))),2)</f>
        <v>0.51</v>
      </c>
      <c r="K56" s="159">
        <v>0.1</v>
      </c>
      <c r="L56" s="54">
        <f t="shared" ref="L56:L60" si="44">I56-M56</f>
        <v>0.38</v>
      </c>
      <c r="M56" s="55">
        <f t="shared" ref="M56:M60" si="45">IF(D56="",0,ROUND(I56*K56,2))</f>
        <v>0.04</v>
      </c>
      <c r="N56" s="55" t="s">
        <v>15</v>
      </c>
      <c r="O56" s="56">
        <f>J56-P56</f>
        <v>0.46</v>
      </c>
      <c r="P56" s="54">
        <f>ROUND(M56*(1+(IF(N56=$R$9,$S$9,$S$8))),2)</f>
        <v>0.05</v>
      </c>
      <c r="Q56" s="56">
        <f t="shared" ref="Q56:Q60" si="46">S56-R56</f>
        <v>11871.68</v>
      </c>
      <c r="R56" s="54">
        <f>ROUND(ROUND(H56,2)*P56,2)</f>
        <v>1290.4000000000001</v>
      </c>
      <c r="S56" s="57">
        <f>ROUND(ROUND(J56,2)*H56,2)</f>
        <v>13162.08</v>
      </c>
      <c r="X56" s="158"/>
      <c r="Y56" s="149"/>
      <c r="AA56" s="150"/>
      <c r="AB56" s="150"/>
      <c r="AC56" s="150"/>
      <c r="AE56" s="150"/>
    </row>
    <row r="57" spans="1:38" ht="36" outlineLevel="1" x14ac:dyDescent="0.2">
      <c r="A57" s="1">
        <f t="shared" ref="A57:A60" si="47">A56+1</f>
        <v>2</v>
      </c>
      <c r="B57" s="47" t="str">
        <f t="shared" ref="B57:B60" si="48">CONCATENATE($B$55,".",A57)</f>
        <v>8.2</v>
      </c>
      <c r="C57" s="48"/>
      <c r="D57" s="49" t="s">
        <v>128</v>
      </c>
      <c r="E57" s="50" t="s">
        <v>125</v>
      </c>
      <c r="F57" s="51" t="s">
        <v>111</v>
      </c>
      <c r="G57" s="52" t="s">
        <v>96</v>
      </c>
      <c r="H57" s="53">
        <v>11.61</v>
      </c>
      <c r="I57" s="160">
        <v>2703.49</v>
      </c>
      <c r="J57" s="54">
        <f>ROUND(I57*(1+(IF(N57=$R$9,$S$9,$S$8))),2)</f>
        <v>3263.11</v>
      </c>
      <c r="K57" s="159">
        <v>0.1</v>
      </c>
      <c r="L57" s="54">
        <f t="shared" si="44"/>
        <v>2433.14</v>
      </c>
      <c r="M57" s="55">
        <f t="shared" si="45"/>
        <v>270.35000000000002</v>
      </c>
      <c r="N57" s="55" t="s">
        <v>14</v>
      </c>
      <c r="O57" s="56">
        <f>J57-P57</f>
        <v>2936.8</v>
      </c>
      <c r="P57" s="54">
        <f>ROUND(M57*(1+(IF(N57=$R$9,$S$9,$S$8))),2)</f>
        <v>326.31</v>
      </c>
      <c r="Q57" s="56">
        <f t="shared" si="46"/>
        <v>34096.25</v>
      </c>
      <c r="R57" s="54">
        <f>ROUND(ROUND(H57,2)*P57,2)</f>
        <v>3788.46</v>
      </c>
      <c r="S57" s="57">
        <f>ROUND(ROUND(J57,2)*H57,2)</f>
        <v>37884.71</v>
      </c>
      <c r="X57" s="158"/>
      <c r="Y57" s="149"/>
      <c r="AA57" s="150"/>
      <c r="AB57" s="150"/>
      <c r="AC57" s="150"/>
      <c r="AE57" s="150"/>
      <c r="AG57" s="2">
        <v>5.9509999999999996</v>
      </c>
      <c r="AH57" s="153">
        <f t="shared" ref="AH57" si="49">H57-AG57</f>
        <v>5.6589999999999998</v>
      </c>
      <c r="AI57" s="2">
        <f t="shared" ref="AI57" si="50">ROUND(J57*AG57,2)</f>
        <v>19418.77</v>
      </c>
      <c r="AJ57" s="2">
        <f t="shared" ref="AJ57" si="51">ROUND(J57*AH57,2)</f>
        <v>18465.939999999999</v>
      </c>
      <c r="AK57" s="2">
        <f t="shared" ref="AK57" si="52">AJ57+AI57</f>
        <v>37884.71</v>
      </c>
      <c r="AL57" s="58">
        <f t="shared" ref="AL57" si="53">S57-AK57</f>
        <v>0</v>
      </c>
    </row>
    <row r="58" spans="1:38" ht="36" outlineLevel="1" x14ac:dyDescent="0.2">
      <c r="A58" s="1">
        <f t="shared" si="47"/>
        <v>3</v>
      </c>
      <c r="B58" s="47" t="str">
        <f t="shared" ref="B58" si="54">CONCATENATE($B$55,".",A58)</f>
        <v>8.3</v>
      </c>
      <c r="C58" s="48" t="s">
        <v>38</v>
      </c>
      <c r="D58" s="49">
        <v>5914637</v>
      </c>
      <c r="E58" s="50" t="s">
        <v>11</v>
      </c>
      <c r="F58" s="51" t="s">
        <v>91</v>
      </c>
      <c r="G58" s="52" t="s">
        <v>87</v>
      </c>
      <c r="H58" s="53">
        <v>1974.32</v>
      </c>
      <c r="I58" s="160">
        <v>0.84</v>
      </c>
      <c r="J58" s="54">
        <f>ROUND(I58*(1+(IF(N58=$R$9,$S$9,$S$8))),2)</f>
        <v>1.01</v>
      </c>
      <c r="K58" s="159">
        <v>0.05</v>
      </c>
      <c r="L58" s="54">
        <f t="shared" ref="L58" si="55">I58-M58</f>
        <v>0.79999999999999993</v>
      </c>
      <c r="M58" s="55">
        <f t="shared" ref="M58" si="56">IF(D58="",0,ROUND(I58*K58,2))</f>
        <v>0.04</v>
      </c>
      <c r="N58" s="55" t="s">
        <v>15</v>
      </c>
      <c r="O58" s="56">
        <f>J58-P58</f>
        <v>0.96</v>
      </c>
      <c r="P58" s="54">
        <f>ROUND(M58*(1+(IF(N58=$R$9,$S$9,$S$8))),2)</f>
        <v>0.05</v>
      </c>
      <c r="Q58" s="56">
        <f t="shared" ref="Q58" si="57">S58-R58</f>
        <v>1895.34</v>
      </c>
      <c r="R58" s="54">
        <f>ROUND(ROUND(H58,2)*P58,2)</f>
        <v>98.72</v>
      </c>
      <c r="S58" s="57">
        <f>ROUND(ROUND(J58,2)*H58,2)</f>
        <v>1994.06</v>
      </c>
      <c r="V58" s="92"/>
      <c r="W58" s="92"/>
      <c r="X58" s="158"/>
      <c r="Y58" s="149"/>
      <c r="AA58" s="150"/>
      <c r="AB58" s="150"/>
      <c r="AC58" s="150"/>
      <c r="AE58" s="150"/>
    </row>
    <row r="59" spans="1:38" ht="36" outlineLevel="1" x14ac:dyDescent="0.2">
      <c r="A59" s="1">
        <f t="shared" si="47"/>
        <v>4</v>
      </c>
      <c r="B59" s="47" t="str">
        <f t="shared" si="48"/>
        <v>8.4</v>
      </c>
      <c r="C59" s="48" t="s">
        <v>38</v>
      </c>
      <c r="D59" s="49">
        <v>5914622</v>
      </c>
      <c r="E59" s="50" t="s">
        <v>11</v>
      </c>
      <c r="F59" s="51" t="s">
        <v>92</v>
      </c>
      <c r="G59" s="52" t="s">
        <v>87</v>
      </c>
      <c r="H59" s="53">
        <v>169.54</v>
      </c>
      <c r="I59" s="160">
        <v>2.21</v>
      </c>
      <c r="J59" s="54">
        <f>ROUND(I59*(1+(IF(N59=$R$9,$S$9,$S$8))),2)</f>
        <v>2.67</v>
      </c>
      <c r="K59" s="159">
        <v>0.05</v>
      </c>
      <c r="L59" s="54">
        <f t="shared" si="44"/>
        <v>2.1</v>
      </c>
      <c r="M59" s="55">
        <f t="shared" si="45"/>
        <v>0.11</v>
      </c>
      <c r="N59" s="55" t="s">
        <v>14</v>
      </c>
      <c r="O59" s="56">
        <f>J59-P59</f>
        <v>2.54</v>
      </c>
      <c r="P59" s="54">
        <f>ROUND(M59*(1+(IF(N59=$R$9,$S$9,$S$8))),2)</f>
        <v>0.13</v>
      </c>
      <c r="Q59" s="56">
        <f t="shared" si="46"/>
        <v>430.63</v>
      </c>
      <c r="R59" s="54">
        <f>ROUND(ROUND(H59,2)*P59,2)</f>
        <v>22.04</v>
      </c>
      <c r="S59" s="57">
        <f>ROUND(ROUND(J59,2)*H59,2)</f>
        <v>452.67</v>
      </c>
      <c r="X59" s="158"/>
      <c r="Y59" s="149"/>
      <c r="AA59" s="150"/>
      <c r="AB59" s="150"/>
      <c r="AC59" s="150"/>
      <c r="AE59" s="150"/>
      <c r="AG59" s="2">
        <v>86.891000000000005</v>
      </c>
      <c r="AH59" s="153">
        <f t="shared" ref="AH59" si="58">H59-AG59</f>
        <v>82.648999999999987</v>
      </c>
      <c r="AI59" s="2">
        <f t="shared" ref="AI59" si="59">ROUND(J59*AG59,2)</f>
        <v>232</v>
      </c>
      <c r="AJ59" s="2">
        <f t="shared" ref="AJ59" si="60">ROUND(J59*AH59,2)</f>
        <v>220.67</v>
      </c>
      <c r="AK59" s="2">
        <f t="shared" ref="AK59" si="61">AJ59+AI59</f>
        <v>452.66999999999996</v>
      </c>
      <c r="AL59" s="58">
        <f t="shared" ref="AL59" si="62">S59-AK59</f>
        <v>0</v>
      </c>
    </row>
    <row r="60" spans="1:38" ht="36" outlineLevel="1" x14ac:dyDescent="0.2">
      <c r="A60" s="1">
        <f t="shared" si="47"/>
        <v>5</v>
      </c>
      <c r="B60" s="47" t="str">
        <f t="shared" si="48"/>
        <v>8.5</v>
      </c>
      <c r="C60" s="48" t="s">
        <v>38</v>
      </c>
      <c r="D60" s="49">
        <v>5914620</v>
      </c>
      <c r="E60" s="50" t="s">
        <v>11</v>
      </c>
      <c r="F60" s="51" t="s">
        <v>93</v>
      </c>
      <c r="G60" s="52" t="s">
        <v>87</v>
      </c>
      <c r="H60" s="53">
        <v>34.840000000000003</v>
      </c>
      <c r="I60" s="160">
        <v>3.37</v>
      </c>
      <c r="J60" s="54">
        <f>ROUND(I60*(1+(IF(N60=$R$9,$S$9,$S$8))),2)</f>
        <v>4.07</v>
      </c>
      <c r="K60" s="159">
        <v>0.05</v>
      </c>
      <c r="L60" s="54">
        <f t="shared" si="44"/>
        <v>3.2</v>
      </c>
      <c r="M60" s="55">
        <f t="shared" si="45"/>
        <v>0.17</v>
      </c>
      <c r="N60" s="55" t="s">
        <v>14</v>
      </c>
      <c r="O60" s="56">
        <f>J60-P60</f>
        <v>3.8600000000000003</v>
      </c>
      <c r="P60" s="54">
        <f>ROUND(M60*(1+(IF(N60=$R$9,$S$9,$S$8))),2)</f>
        <v>0.21</v>
      </c>
      <c r="Q60" s="56">
        <f t="shared" si="46"/>
        <v>134.48000000000002</v>
      </c>
      <c r="R60" s="54">
        <f>ROUND(ROUND(H60,2)*P60,2)</f>
        <v>7.32</v>
      </c>
      <c r="S60" s="57">
        <f>ROUND(ROUND(J60,2)*H60,2)</f>
        <v>141.80000000000001</v>
      </c>
      <c r="X60" s="158"/>
      <c r="Y60" s="149"/>
      <c r="AA60" s="150"/>
      <c r="AB60" s="150"/>
      <c r="AC60" s="150"/>
      <c r="AE60" s="150"/>
    </row>
    <row r="61" spans="1:38" x14ac:dyDescent="0.2">
      <c r="B61" s="60"/>
      <c r="C61" s="166"/>
      <c r="D61" s="166"/>
      <c r="E61" s="61"/>
      <c r="F61" s="62"/>
      <c r="G61" s="63"/>
      <c r="H61" s="64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6"/>
      <c r="X61" s="158"/>
      <c r="Y61" s="149"/>
      <c r="AA61" s="150"/>
      <c r="AB61" s="150"/>
      <c r="AC61" s="150"/>
      <c r="AE61" s="150"/>
    </row>
    <row r="62" spans="1:38" x14ac:dyDescent="0.2">
      <c r="B62" s="67">
        <f>B55+1</f>
        <v>9</v>
      </c>
      <c r="C62" s="165"/>
      <c r="D62" s="165"/>
      <c r="E62" s="68"/>
      <c r="F62" s="69" t="s">
        <v>53</v>
      </c>
      <c r="G62" s="70"/>
      <c r="H62" s="71"/>
      <c r="I62" s="72"/>
      <c r="J62" s="72"/>
      <c r="K62" s="72"/>
      <c r="L62" s="72"/>
      <c r="M62" s="72"/>
      <c r="N62" s="72"/>
      <c r="O62" s="72"/>
      <c r="P62" s="43" t="s">
        <v>32</v>
      </c>
      <c r="Q62" s="44">
        <f>SUM(Q63:Q67)</f>
        <v>1039204.08</v>
      </c>
      <c r="R62" s="45">
        <f>SUM(R63:R67)</f>
        <v>106993.35</v>
      </c>
      <c r="S62" s="46">
        <f>SUM(S63:S67)</f>
        <v>1146197.4299999997</v>
      </c>
      <c r="X62" s="158"/>
      <c r="Y62" s="149"/>
      <c r="AA62" s="150"/>
      <c r="AB62" s="150"/>
      <c r="AC62" s="150"/>
      <c r="AE62" s="150"/>
    </row>
    <row r="63" spans="1:38" ht="36" outlineLevel="1" x14ac:dyDescent="0.2">
      <c r="A63" s="1">
        <f>A62+1</f>
        <v>1</v>
      </c>
      <c r="B63" s="47" t="str">
        <f>CONCATENATE($B$62,".",A63)</f>
        <v>9.1</v>
      </c>
      <c r="C63" s="48"/>
      <c r="D63" s="49" t="s">
        <v>54</v>
      </c>
      <c r="E63" s="50" t="s">
        <v>34</v>
      </c>
      <c r="F63" s="51" t="s">
        <v>95</v>
      </c>
      <c r="G63" s="52" t="s">
        <v>96</v>
      </c>
      <c r="H63" s="53">
        <v>2477.5700000000002</v>
      </c>
      <c r="I63" s="160">
        <v>151.83000000000001</v>
      </c>
      <c r="J63" s="54">
        <f>ROUND(I63*(1+(IF(N63=$R$9,$S$9,$S$8))),2)</f>
        <v>183.26</v>
      </c>
      <c r="K63" s="159">
        <v>0.1</v>
      </c>
      <c r="L63" s="54">
        <f t="shared" ref="L63:L67" si="63">I63-M63</f>
        <v>136.65</v>
      </c>
      <c r="M63" s="55">
        <f t="shared" ref="M63:M67" si="64">IF(D63="",0,ROUND(I63*K63,2))</f>
        <v>15.18</v>
      </c>
      <c r="N63" s="55" t="s">
        <v>15</v>
      </c>
      <c r="O63" s="56">
        <f>J63-P63</f>
        <v>164.94</v>
      </c>
      <c r="P63" s="54">
        <f>ROUND(M63*(1+(IF(N63=$R$9,$S$9,$S$8))),2)</f>
        <v>18.32</v>
      </c>
      <c r="Q63" s="56">
        <f t="shared" ref="Q63:Q67" si="65">S63-R63</f>
        <v>408650.39999999997</v>
      </c>
      <c r="R63" s="54">
        <f>ROUND(ROUND(H63,2)*P63,2)</f>
        <v>45389.08</v>
      </c>
      <c r="S63" s="57">
        <f>ROUND(ROUND(J63,2)*H63,2)</f>
        <v>454039.48</v>
      </c>
      <c r="W63" s="155"/>
      <c r="X63" s="158"/>
      <c r="Y63" s="149"/>
      <c r="AA63" s="150"/>
      <c r="AB63" s="150"/>
      <c r="AC63" s="150"/>
      <c r="AE63" s="150"/>
    </row>
    <row r="64" spans="1:38" ht="36" outlineLevel="1" x14ac:dyDescent="0.2">
      <c r="A64" s="1">
        <f t="shared" ref="A64:A67" si="66">A63+1</f>
        <v>2</v>
      </c>
      <c r="B64" s="47" t="str">
        <f t="shared" ref="B64:B67" si="67">CONCATENATE($B$62,".",A64)</f>
        <v>9.2</v>
      </c>
      <c r="C64" s="48"/>
      <c r="D64" s="49" t="s">
        <v>127</v>
      </c>
      <c r="E64" s="50" t="s">
        <v>125</v>
      </c>
      <c r="F64" s="51" t="s">
        <v>110</v>
      </c>
      <c r="G64" s="52" t="s">
        <v>96</v>
      </c>
      <c r="H64" s="53">
        <v>137.37</v>
      </c>
      <c r="I64" s="160">
        <v>3267.31</v>
      </c>
      <c r="J64" s="54">
        <f>ROUND(I64*(1+(IF(N64=$R$9,$S$9,$S$8))),2)</f>
        <v>3943.64</v>
      </c>
      <c r="K64" s="159">
        <v>0.1</v>
      </c>
      <c r="L64" s="54">
        <f t="shared" si="63"/>
        <v>2940.58</v>
      </c>
      <c r="M64" s="55">
        <f t="shared" si="64"/>
        <v>326.73</v>
      </c>
      <c r="N64" s="55" t="s">
        <v>14</v>
      </c>
      <c r="O64" s="56">
        <f>J64-P64</f>
        <v>3549.2799999999997</v>
      </c>
      <c r="P64" s="54">
        <f>ROUND(M64*(1+(IF(N64=$R$9,$S$9,$S$8))),2)</f>
        <v>394.36</v>
      </c>
      <c r="Q64" s="56">
        <f t="shared" si="65"/>
        <v>487564.6</v>
      </c>
      <c r="R64" s="54">
        <f>ROUND(ROUND(H64,2)*P64,2)</f>
        <v>54173.23</v>
      </c>
      <c r="S64" s="57">
        <f>ROUND(ROUND(J64,2)*H64,2)</f>
        <v>541737.82999999996</v>
      </c>
      <c r="X64" s="158"/>
      <c r="Y64" s="149"/>
      <c r="AA64" s="150"/>
      <c r="AB64" s="150"/>
      <c r="AC64" s="150"/>
      <c r="AE64" s="150"/>
    </row>
    <row r="65" spans="1:38" ht="36" outlineLevel="1" x14ac:dyDescent="0.2">
      <c r="A65" s="1">
        <f t="shared" si="66"/>
        <v>3</v>
      </c>
      <c r="B65" s="47" t="str">
        <f t="shared" ref="B65" si="68">CONCATENATE($B$62,".",A65)</f>
        <v>9.3</v>
      </c>
      <c r="C65" s="48" t="s">
        <v>38</v>
      </c>
      <c r="D65" s="49">
        <v>5914638</v>
      </c>
      <c r="E65" s="50" t="s">
        <v>11</v>
      </c>
      <c r="F65" s="51" t="s">
        <v>91</v>
      </c>
      <c r="G65" s="52" t="s">
        <v>87</v>
      </c>
      <c r="H65" s="53">
        <v>23354.78</v>
      </c>
      <c r="I65" s="160">
        <v>0.84</v>
      </c>
      <c r="J65" s="54">
        <f>ROUND(I65*(1+(IF(N65=$R$9,$S$9,$S$8))),2)</f>
        <v>1.01</v>
      </c>
      <c r="K65" s="159">
        <v>0.05</v>
      </c>
      <c r="L65" s="54">
        <f t="shared" ref="L65" si="69">I65-M65</f>
        <v>0.79999999999999993</v>
      </c>
      <c r="M65" s="55">
        <f t="shared" ref="M65" si="70">IF(D65="",0,ROUND(I65*K65,2))</f>
        <v>0.04</v>
      </c>
      <c r="N65" s="55" t="s">
        <v>15</v>
      </c>
      <c r="O65" s="56">
        <f>J65-P65</f>
        <v>0.96</v>
      </c>
      <c r="P65" s="54">
        <f>ROUND(M65*(1+(IF(N65=$R$9,$S$9,$S$8))),2)</f>
        <v>0.05</v>
      </c>
      <c r="Q65" s="56">
        <f t="shared" ref="Q65" si="71">S65-R65</f>
        <v>22420.59</v>
      </c>
      <c r="R65" s="54">
        <f>ROUND(ROUND(H65,2)*P65,2)</f>
        <v>1167.74</v>
      </c>
      <c r="S65" s="57">
        <f>ROUND(ROUND(J65,2)*H65,2)</f>
        <v>23588.33</v>
      </c>
      <c r="V65" s="92"/>
      <c r="W65" s="92"/>
      <c r="X65" s="158"/>
      <c r="Y65" s="149"/>
      <c r="AA65" s="150"/>
      <c r="AB65" s="150"/>
      <c r="AC65" s="150"/>
      <c r="AE65" s="150"/>
      <c r="AG65" s="151">
        <v>11969.319</v>
      </c>
      <c r="AH65" s="153">
        <f t="shared" ref="AH65:AH66" si="72">H65-AG65</f>
        <v>11385.460999999999</v>
      </c>
      <c r="AI65" s="2">
        <f t="shared" ref="AI65:AI66" si="73">ROUND(J65*AG65,2)</f>
        <v>12089.01</v>
      </c>
      <c r="AJ65" s="2">
        <f t="shared" ref="AJ65:AJ66" si="74">ROUND(J65*AH65,2)</f>
        <v>11499.32</v>
      </c>
      <c r="AK65" s="2">
        <f t="shared" ref="AK65:AK66" si="75">AJ65+AI65</f>
        <v>23588.33</v>
      </c>
      <c r="AL65" s="58">
        <f t="shared" ref="AL65:AL66" si="76">S65-AK65</f>
        <v>0</v>
      </c>
    </row>
    <row r="66" spans="1:38" ht="36" outlineLevel="1" x14ac:dyDescent="0.2">
      <c r="A66" s="1">
        <f t="shared" si="66"/>
        <v>4</v>
      </c>
      <c r="B66" s="47" t="str">
        <f t="shared" si="67"/>
        <v>9.4</v>
      </c>
      <c r="C66" s="48" t="s">
        <v>38</v>
      </c>
      <c r="D66" s="49">
        <v>5914622</v>
      </c>
      <c r="E66" s="50" t="s">
        <v>11</v>
      </c>
      <c r="F66" s="51" t="s">
        <v>92</v>
      </c>
      <c r="G66" s="52" t="s">
        <v>87</v>
      </c>
      <c r="H66" s="53">
        <v>36172.53</v>
      </c>
      <c r="I66" s="160">
        <v>2.21</v>
      </c>
      <c r="J66" s="54">
        <f>ROUND(I66*(1+(IF(N66=$R$9,$S$9,$S$8))),2)</f>
        <v>2.67</v>
      </c>
      <c r="K66" s="159">
        <v>0.05</v>
      </c>
      <c r="L66" s="54">
        <f t="shared" si="63"/>
        <v>2.1</v>
      </c>
      <c r="M66" s="55">
        <f t="shared" si="64"/>
        <v>0.11</v>
      </c>
      <c r="N66" s="55" t="s">
        <v>14</v>
      </c>
      <c r="O66" s="56">
        <f>J66-P66</f>
        <v>2.54</v>
      </c>
      <c r="P66" s="54">
        <f>ROUND(M66*(1+(IF(N66=$R$9,$S$9,$S$8))),2)</f>
        <v>0.13</v>
      </c>
      <c r="Q66" s="56">
        <f t="shared" si="65"/>
        <v>91878.23000000001</v>
      </c>
      <c r="R66" s="54">
        <f>ROUND(ROUND(H66,2)*P66,2)</f>
        <v>4702.43</v>
      </c>
      <c r="S66" s="57">
        <f>ROUND(ROUND(J66,2)*H66,2)</f>
        <v>96580.66</v>
      </c>
      <c r="X66" s="158"/>
      <c r="Y66" s="149"/>
      <c r="AA66" s="150"/>
      <c r="AB66" s="150"/>
      <c r="AC66" s="150"/>
      <c r="AE66" s="150"/>
      <c r="AG66" s="151">
        <v>18538.419000000002</v>
      </c>
      <c r="AH66" s="153">
        <f t="shared" si="72"/>
        <v>17634.110999999997</v>
      </c>
      <c r="AI66" s="2">
        <f t="shared" si="73"/>
        <v>49497.58</v>
      </c>
      <c r="AJ66" s="2">
        <f t="shared" si="74"/>
        <v>47083.08</v>
      </c>
      <c r="AK66" s="2">
        <f t="shared" si="75"/>
        <v>96580.66</v>
      </c>
      <c r="AL66" s="58">
        <f t="shared" si="76"/>
        <v>0</v>
      </c>
    </row>
    <row r="67" spans="1:38" ht="36" outlineLevel="1" x14ac:dyDescent="0.2">
      <c r="A67" s="1">
        <f t="shared" si="66"/>
        <v>5</v>
      </c>
      <c r="B67" s="47" t="str">
        <f t="shared" si="67"/>
        <v>9.5</v>
      </c>
      <c r="C67" s="48" t="s">
        <v>38</v>
      </c>
      <c r="D67" s="49">
        <v>5914620</v>
      </c>
      <c r="E67" s="50" t="s">
        <v>11</v>
      </c>
      <c r="F67" s="51" t="s">
        <v>93</v>
      </c>
      <c r="G67" s="52" t="s">
        <v>87</v>
      </c>
      <c r="H67" s="53">
        <v>7432.71</v>
      </c>
      <c r="I67" s="160">
        <v>3.37</v>
      </c>
      <c r="J67" s="54">
        <f>ROUND(I67*(1+(IF(N67=$R$9,$S$9,$S$8))),2)</f>
        <v>4.07</v>
      </c>
      <c r="K67" s="159">
        <v>0.05</v>
      </c>
      <c r="L67" s="54">
        <f t="shared" si="63"/>
        <v>3.2</v>
      </c>
      <c r="M67" s="55">
        <f t="shared" si="64"/>
        <v>0.17</v>
      </c>
      <c r="N67" s="55" t="s">
        <v>14</v>
      </c>
      <c r="O67" s="56">
        <f>J67-P67</f>
        <v>3.8600000000000003</v>
      </c>
      <c r="P67" s="54">
        <f>ROUND(M67*(1+(IF(N67=$R$9,$S$9,$S$8))),2)</f>
        <v>0.21</v>
      </c>
      <c r="Q67" s="56">
        <f t="shared" si="65"/>
        <v>28690.260000000002</v>
      </c>
      <c r="R67" s="54">
        <f>ROUND(ROUND(H67,2)*P67,2)</f>
        <v>1560.87</v>
      </c>
      <c r="S67" s="57">
        <f>ROUND(ROUND(J67,2)*H67,2)</f>
        <v>30251.13</v>
      </c>
      <c r="X67" s="158"/>
      <c r="Y67" s="149"/>
      <c r="AA67" s="150"/>
      <c r="AB67" s="150"/>
      <c r="AC67" s="150"/>
      <c r="AE67" s="150"/>
    </row>
    <row r="68" spans="1:38" x14ac:dyDescent="0.2">
      <c r="B68" s="60"/>
      <c r="C68" s="166"/>
      <c r="D68" s="166"/>
      <c r="E68" s="61"/>
      <c r="F68" s="62"/>
      <c r="G68" s="63"/>
      <c r="H68" s="64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6"/>
      <c r="X68" s="158"/>
      <c r="Y68" s="149"/>
      <c r="AA68" s="150"/>
      <c r="AB68" s="150"/>
      <c r="AC68" s="150"/>
      <c r="AE68" s="150"/>
    </row>
    <row r="69" spans="1:38" x14ac:dyDescent="0.2">
      <c r="B69" s="67">
        <f>B62+1</f>
        <v>10</v>
      </c>
      <c r="C69" s="165"/>
      <c r="D69" s="165"/>
      <c r="E69" s="68"/>
      <c r="F69" s="69" t="s">
        <v>55</v>
      </c>
      <c r="G69" s="70"/>
      <c r="H69" s="71"/>
      <c r="I69" s="72"/>
      <c r="J69" s="72"/>
      <c r="K69" s="72"/>
      <c r="L69" s="72"/>
      <c r="M69" s="72"/>
      <c r="N69" s="72"/>
      <c r="O69" s="72"/>
      <c r="P69" s="43" t="s">
        <v>32</v>
      </c>
      <c r="Q69" s="44">
        <f>SUM(Q70:Q76)</f>
        <v>60767.170000000006</v>
      </c>
      <c r="R69" s="45">
        <f>SUM(R70:R76)</f>
        <v>8856.16</v>
      </c>
      <c r="S69" s="46">
        <f>SUM(S70:S76)</f>
        <v>69623.33</v>
      </c>
      <c r="X69" s="158"/>
      <c r="Y69" s="149"/>
      <c r="AA69" s="150"/>
      <c r="AB69" s="150"/>
      <c r="AC69" s="150"/>
      <c r="AE69" s="150"/>
    </row>
    <row r="70" spans="1:38" ht="24" outlineLevel="1" x14ac:dyDescent="0.2">
      <c r="A70" s="1">
        <f>A69+1</f>
        <v>1</v>
      </c>
      <c r="B70" s="47" t="str">
        <f>CONCATENATE($B$69,".",A70)</f>
        <v>10.1</v>
      </c>
      <c r="C70" s="48" t="s">
        <v>38</v>
      </c>
      <c r="D70" s="49">
        <v>5213401</v>
      </c>
      <c r="E70" s="50" t="s">
        <v>11</v>
      </c>
      <c r="F70" s="51" t="s">
        <v>97</v>
      </c>
      <c r="G70" s="52" t="s">
        <v>74</v>
      </c>
      <c r="H70" s="53">
        <v>1496</v>
      </c>
      <c r="I70" s="160">
        <v>28.04</v>
      </c>
      <c r="J70" s="54">
        <f t="shared" ref="J70:J76" si="77">ROUND(I70*(1+(IF(N70=$R$9,$S$9,$S$8))),2)</f>
        <v>33.840000000000003</v>
      </c>
      <c r="K70" s="159">
        <v>0.1</v>
      </c>
      <c r="L70" s="54">
        <f t="shared" ref="L70:L76" si="78">I70-M70</f>
        <v>25.24</v>
      </c>
      <c r="M70" s="55">
        <f t="shared" ref="M70:M76" si="79">IF(D70="",0,ROUND(I70*K70,2))</f>
        <v>2.8</v>
      </c>
      <c r="N70" s="55" t="s">
        <v>14</v>
      </c>
      <c r="O70" s="56">
        <f t="shared" ref="O70:O76" si="80">J70-P70</f>
        <v>30.460000000000004</v>
      </c>
      <c r="P70" s="54">
        <f t="shared" ref="P70:P76" si="81">ROUND(M70*(1+(IF(N70=$R$9,$S$9,$S$8))),2)</f>
        <v>3.38</v>
      </c>
      <c r="Q70" s="56">
        <f t="shared" ref="Q70:Q76" si="82">S70-R70</f>
        <v>45568.160000000003</v>
      </c>
      <c r="R70" s="54">
        <f t="shared" ref="R70:R76" si="83">ROUND(ROUND(H70,2)*P70,2)</f>
        <v>5056.4799999999996</v>
      </c>
      <c r="S70" s="57">
        <f t="shared" ref="S70:S76" si="84">ROUND(ROUND(J70,2)*H70,2)</f>
        <v>50624.639999999999</v>
      </c>
      <c r="X70" s="158"/>
      <c r="Y70" s="149"/>
      <c r="AA70" s="150"/>
      <c r="AB70" s="150"/>
      <c r="AC70" s="150"/>
      <c r="AE70" s="150"/>
    </row>
    <row r="71" spans="1:38" ht="48" outlineLevel="1" x14ac:dyDescent="0.2">
      <c r="A71" s="1">
        <f t="shared" ref="A71:A76" si="85">A70+1</f>
        <v>2</v>
      </c>
      <c r="B71" s="47" t="str">
        <f t="shared" ref="B71:B76" si="86">CONCATENATE($B$69,".",A71)</f>
        <v>10.2</v>
      </c>
      <c r="C71" s="48" t="s">
        <v>38</v>
      </c>
      <c r="D71" s="49">
        <v>5213441</v>
      </c>
      <c r="E71" s="50" t="s">
        <v>11</v>
      </c>
      <c r="F71" s="51" t="s">
        <v>98</v>
      </c>
      <c r="G71" s="52" t="s">
        <v>64</v>
      </c>
      <c r="H71" s="53">
        <v>7</v>
      </c>
      <c r="I71" s="160">
        <v>482.6</v>
      </c>
      <c r="J71" s="54">
        <f t="shared" si="77"/>
        <v>582.5</v>
      </c>
      <c r="K71" s="159">
        <v>0.2</v>
      </c>
      <c r="L71" s="54">
        <f t="shared" si="78"/>
        <v>386.08000000000004</v>
      </c>
      <c r="M71" s="55">
        <f t="shared" si="79"/>
        <v>96.52</v>
      </c>
      <c r="N71" s="55" t="s">
        <v>14</v>
      </c>
      <c r="O71" s="56">
        <f t="shared" si="80"/>
        <v>466</v>
      </c>
      <c r="P71" s="54">
        <f t="shared" si="81"/>
        <v>116.5</v>
      </c>
      <c r="Q71" s="56">
        <f t="shared" si="82"/>
        <v>3262</v>
      </c>
      <c r="R71" s="54">
        <f t="shared" si="83"/>
        <v>815.5</v>
      </c>
      <c r="S71" s="57">
        <f t="shared" si="84"/>
        <v>4077.5</v>
      </c>
      <c r="X71" s="158"/>
      <c r="Y71" s="149"/>
      <c r="AA71" s="150"/>
      <c r="AB71" s="150"/>
      <c r="AC71" s="150"/>
      <c r="AE71" s="150"/>
      <c r="AG71" s="2">
        <v>3.5910000000000002</v>
      </c>
      <c r="AH71" s="153">
        <f t="shared" ref="AH71" si="87">H71-AG71</f>
        <v>3.4089999999999998</v>
      </c>
      <c r="AI71" s="2">
        <f t="shared" ref="AI71" si="88">ROUND(J71*AG71,2)</f>
        <v>2091.7600000000002</v>
      </c>
      <c r="AJ71" s="2">
        <f t="shared" ref="AJ71" si="89">ROUND(J71*AH71,2)</f>
        <v>1985.74</v>
      </c>
      <c r="AK71" s="2">
        <f t="shared" ref="AK71" si="90">AJ71+AI71</f>
        <v>4077.5</v>
      </c>
      <c r="AL71" s="58">
        <f t="shared" ref="AL71" si="91">S71-AK71</f>
        <v>0</v>
      </c>
    </row>
    <row r="72" spans="1:38" ht="48" outlineLevel="1" x14ac:dyDescent="0.2">
      <c r="A72" s="1">
        <f t="shared" si="85"/>
        <v>3</v>
      </c>
      <c r="B72" s="47" t="str">
        <f t="shared" si="86"/>
        <v>10.3</v>
      </c>
      <c r="C72" s="48" t="s">
        <v>38</v>
      </c>
      <c r="D72" s="49">
        <v>5213441</v>
      </c>
      <c r="E72" s="50" t="s">
        <v>11</v>
      </c>
      <c r="F72" s="51" t="s">
        <v>99</v>
      </c>
      <c r="G72" s="52" t="s">
        <v>64</v>
      </c>
      <c r="H72" s="53">
        <v>5</v>
      </c>
      <c r="I72" s="160">
        <v>482.6</v>
      </c>
      <c r="J72" s="54">
        <f t="shared" si="77"/>
        <v>582.5</v>
      </c>
      <c r="K72" s="159">
        <v>0.2</v>
      </c>
      <c r="L72" s="54">
        <f t="shared" si="78"/>
        <v>386.08000000000004</v>
      </c>
      <c r="M72" s="55">
        <f t="shared" si="79"/>
        <v>96.52</v>
      </c>
      <c r="N72" s="55" t="s">
        <v>14</v>
      </c>
      <c r="O72" s="56">
        <f t="shared" si="80"/>
        <v>466</v>
      </c>
      <c r="P72" s="54">
        <f t="shared" si="81"/>
        <v>116.5</v>
      </c>
      <c r="Q72" s="56">
        <f t="shared" si="82"/>
        <v>2330</v>
      </c>
      <c r="R72" s="54">
        <f t="shared" si="83"/>
        <v>582.5</v>
      </c>
      <c r="S72" s="57">
        <f t="shared" si="84"/>
        <v>2912.5</v>
      </c>
      <c r="X72" s="158"/>
      <c r="Y72" s="149"/>
      <c r="AA72" s="150"/>
      <c r="AB72" s="150"/>
      <c r="AC72" s="150"/>
      <c r="AE72" s="150"/>
    </row>
    <row r="73" spans="1:38" ht="48" outlineLevel="1" x14ac:dyDescent="0.2">
      <c r="A73" s="1">
        <f t="shared" si="85"/>
        <v>4</v>
      </c>
      <c r="B73" s="47" t="str">
        <f t="shared" si="86"/>
        <v>10.4</v>
      </c>
      <c r="C73" s="48" t="s">
        <v>38</v>
      </c>
      <c r="D73" s="49">
        <v>5213449</v>
      </c>
      <c r="E73" s="50" t="s">
        <v>11</v>
      </c>
      <c r="F73" s="51" t="s">
        <v>100</v>
      </c>
      <c r="G73" s="52" t="s">
        <v>64</v>
      </c>
      <c r="H73" s="53">
        <v>1</v>
      </c>
      <c r="I73" s="160">
        <v>307.26</v>
      </c>
      <c r="J73" s="54">
        <f t="shared" si="77"/>
        <v>370.86</v>
      </c>
      <c r="K73" s="159">
        <v>0.2</v>
      </c>
      <c r="L73" s="54">
        <f t="shared" si="78"/>
        <v>245.81</v>
      </c>
      <c r="M73" s="55">
        <f t="shared" si="79"/>
        <v>61.45</v>
      </c>
      <c r="N73" s="55" t="s">
        <v>14</v>
      </c>
      <c r="O73" s="56">
        <f t="shared" si="80"/>
        <v>296.69</v>
      </c>
      <c r="P73" s="54">
        <f t="shared" si="81"/>
        <v>74.17</v>
      </c>
      <c r="Q73" s="56">
        <f t="shared" si="82"/>
        <v>296.69</v>
      </c>
      <c r="R73" s="54">
        <f t="shared" si="83"/>
        <v>74.17</v>
      </c>
      <c r="S73" s="57">
        <f t="shared" si="84"/>
        <v>370.86</v>
      </c>
      <c r="X73" s="158"/>
      <c r="Y73" s="149"/>
      <c r="AA73" s="150"/>
      <c r="AB73" s="150"/>
      <c r="AC73" s="150"/>
      <c r="AE73" s="150"/>
    </row>
    <row r="74" spans="1:38" ht="48" outlineLevel="1" x14ac:dyDescent="0.2">
      <c r="A74" s="1">
        <f t="shared" si="85"/>
        <v>5</v>
      </c>
      <c r="B74" s="47" t="str">
        <f t="shared" si="86"/>
        <v>10.5</v>
      </c>
      <c r="C74" s="48" t="s">
        <v>38</v>
      </c>
      <c r="D74" s="49">
        <v>5213441</v>
      </c>
      <c r="E74" s="50" t="s">
        <v>11</v>
      </c>
      <c r="F74" s="51" t="s">
        <v>101</v>
      </c>
      <c r="G74" s="52" t="s">
        <v>64</v>
      </c>
      <c r="H74" s="53">
        <v>2</v>
      </c>
      <c r="I74" s="160">
        <v>482.6</v>
      </c>
      <c r="J74" s="54">
        <f t="shared" si="77"/>
        <v>582.5</v>
      </c>
      <c r="K74" s="159">
        <v>0.2</v>
      </c>
      <c r="L74" s="54">
        <f t="shared" si="78"/>
        <v>386.08000000000004</v>
      </c>
      <c r="M74" s="55">
        <f t="shared" si="79"/>
        <v>96.52</v>
      </c>
      <c r="N74" s="55" t="s">
        <v>14</v>
      </c>
      <c r="O74" s="56">
        <f t="shared" si="80"/>
        <v>466</v>
      </c>
      <c r="P74" s="54">
        <f t="shared" si="81"/>
        <v>116.5</v>
      </c>
      <c r="Q74" s="56">
        <f t="shared" si="82"/>
        <v>932</v>
      </c>
      <c r="R74" s="54">
        <f t="shared" si="83"/>
        <v>233</v>
      </c>
      <c r="S74" s="57">
        <f t="shared" si="84"/>
        <v>1165</v>
      </c>
      <c r="X74" s="158"/>
      <c r="Y74" s="149"/>
      <c r="AA74" s="150"/>
      <c r="AB74" s="150"/>
      <c r="AC74" s="150"/>
      <c r="AE74" s="150"/>
      <c r="AG74" s="2">
        <v>1.0309999999999999</v>
      </c>
      <c r="AH74" s="153">
        <f t="shared" ref="AH74" si="92">H74-AG74</f>
        <v>0.96900000000000008</v>
      </c>
      <c r="AI74" s="2">
        <f t="shared" ref="AI74" si="93">ROUND(J74*AG74,2)</f>
        <v>600.55999999999995</v>
      </c>
      <c r="AJ74" s="2">
        <f t="shared" ref="AJ74" si="94">ROUND(J74*AH74,2)</f>
        <v>564.44000000000005</v>
      </c>
      <c r="AK74" s="2">
        <f t="shared" ref="AK74" si="95">AJ74+AI74</f>
        <v>1165</v>
      </c>
      <c r="AL74" s="58">
        <f t="shared" ref="AL74" si="96">S74-AK74</f>
        <v>0</v>
      </c>
    </row>
    <row r="75" spans="1:38" ht="48" outlineLevel="1" x14ac:dyDescent="0.2">
      <c r="A75" s="1">
        <f t="shared" si="85"/>
        <v>6</v>
      </c>
      <c r="B75" s="47" t="str">
        <f t="shared" si="86"/>
        <v>10.6</v>
      </c>
      <c r="C75" s="48" t="s">
        <v>38</v>
      </c>
      <c r="D75" s="49">
        <v>5213864</v>
      </c>
      <c r="E75" s="50" t="s">
        <v>11</v>
      </c>
      <c r="F75" s="51" t="s">
        <v>102</v>
      </c>
      <c r="G75" s="52" t="s">
        <v>64</v>
      </c>
      <c r="H75" s="53">
        <v>15</v>
      </c>
      <c r="I75" s="160">
        <v>557.30999999999995</v>
      </c>
      <c r="J75" s="54">
        <f t="shared" si="77"/>
        <v>672.67</v>
      </c>
      <c r="K75" s="159">
        <v>0.2</v>
      </c>
      <c r="L75" s="54">
        <f t="shared" si="78"/>
        <v>445.84999999999997</v>
      </c>
      <c r="M75" s="55">
        <f t="shared" si="79"/>
        <v>111.46</v>
      </c>
      <c r="N75" s="55" t="s">
        <v>14</v>
      </c>
      <c r="O75" s="56">
        <f t="shared" si="80"/>
        <v>538.14</v>
      </c>
      <c r="P75" s="54">
        <f t="shared" si="81"/>
        <v>134.53</v>
      </c>
      <c r="Q75" s="56">
        <f t="shared" si="82"/>
        <v>8072.0999999999995</v>
      </c>
      <c r="R75" s="54">
        <f t="shared" si="83"/>
        <v>2017.95</v>
      </c>
      <c r="S75" s="57">
        <f t="shared" si="84"/>
        <v>10090.049999999999</v>
      </c>
      <c r="X75" s="158"/>
      <c r="Y75" s="149"/>
      <c r="AA75" s="150"/>
      <c r="AB75" s="150"/>
      <c r="AC75" s="150"/>
      <c r="AE75" s="150"/>
    </row>
    <row r="76" spans="1:38" ht="36" outlineLevel="1" x14ac:dyDescent="0.2">
      <c r="A76" s="1">
        <f t="shared" si="85"/>
        <v>7</v>
      </c>
      <c r="B76" s="47" t="str">
        <f t="shared" si="86"/>
        <v>10.7</v>
      </c>
      <c r="C76" s="48" t="s">
        <v>38</v>
      </c>
      <c r="D76" s="49">
        <v>1107900</v>
      </c>
      <c r="E76" s="50" t="s">
        <v>11</v>
      </c>
      <c r="F76" s="51" t="s">
        <v>103</v>
      </c>
      <c r="G76" s="52" t="s">
        <v>76</v>
      </c>
      <c r="H76" s="53">
        <v>0.54</v>
      </c>
      <c r="I76" s="160">
        <v>587.29</v>
      </c>
      <c r="J76" s="54">
        <f t="shared" si="77"/>
        <v>708.86</v>
      </c>
      <c r="K76" s="159">
        <v>0.2</v>
      </c>
      <c r="L76" s="54">
        <f t="shared" si="78"/>
        <v>469.83</v>
      </c>
      <c r="M76" s="55">
        <f t="shared" si="79"/>
        <v>117.46</v>
      </c>
      <c r="N76" s="55" t="s">
        <v>14</v>
      </c>
      <c r="O76" s="56">
        <f t="shared" si="80"/>
        <v>567.09</v>
      </c>
      <c r="P76" s="54">
        <f t="shared" si="81"/>
        <v>141.77000000000001</v>
      </c>
      <c r="Q76" s="56">
        <f t="shared" si="82"/>
        <v>306.21999999999997</v>
      </c>
      <c r="R76" s="54">
        <f t="shared" si="83"/>
        <v>76.56</v>
      </c>
      <c r="S76" s="57">
        <f t="shared" si="84"/>
        <v>382.78</v>
      </c>
      <c r="X76" s="158"/>
      <c r="Y76" s="149"/>
      <c r="AA76" s="150"/>
      <c r="AB76" s="150"/>
      <c r="AC76" s="150"/>
      <c r="AE76" s="150"/>
    </row>
    <row r="77" spans="1:38" x14ac:dyDescent="0.2">
      <c r="B77" s="60"/>
      <c r="C77" s="166"/>
      <c r="D77" s="166"/>
      <c r="E77" s="61"/>
      <c r="F77" s="62"/>
      <c r="G77" s="63"/>
      <c r="H77" s="64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6"/>
      <c r="X77" s="158"/>
      <c r="Y77" s="149"/>
      <c r="AA77" s="150"/>
      <c r="AB77" s="150"/>
      <c r="AC77" s="150"/>
      <c r="AE77" s="150"/>
    </row>
    <row r="78" spans="1:38" x14ac:dyDescent="0.2">
      <c r="B78" s="67">
        <f>B69+1</f>
        <v>11</v>
      </c>
      <c r="C78" s="165"/>
      <c r="D78" s="165"/>
      <c r="E78" s="68"/>
      <c r="F78" s="69" t="s">
        <v>56</v>
      </c>
      <c r="G78" s="70"/>
      <c r="H78" s="71"/>
      <c r="I78" s="72"/>
      <c r="J78" s="72"/>
      <c r="K78" s="72"/>
      <c r="L78" s="72"/>
      <c r="M78" s="72"/>
      <c r="N78" s="72"/>
      <c r="O78" s="72"/>
      <c r="P78" s="43" t="s">
        <v>32</v>
      </c>
      <c r="Q78" s="44">
        <f>SUM(Q79:Q82)</f>
        <v>4867.2999999999993</v>
      </c>
      <c r="R78" s="45">
        <f>SUM(R79:R82)</f>
        <v>828.23</v>
      </c>
      <c r="S78" s="46">
        <f>SUM(S79:S82)</f>
        <v>5695.5300000000007</v>
      </c>
      <c r="X78" s="158"/>
      <c r="Y78" s="149"/>
      <c r="AA78" s="150"/>
      <c r="AB78" s="150"/>
      <c r="AC78" s="150"/>
      <c r="AE78" s="150"/>
    </row>
    <row r="79" spans="1:38" ht="24" outlineLevel="1" x14ac:dyDescent="0.2">
      <c r="A79" s="1">
        <f>A78+1</f>
        <v>1</v>
      </c>
      <c r="B79" s="47" t="str">
        <f>CONCATENATE($B$78,".",A79)</f>
        <v>11.1</v>
      </c>
      <c r="C79" s="48" t="s">
        <v>38</v>
      </c>
      <c r="D79" s="49">
        <v>5219544</v>
      </c>
      <c r="E79" s="50" t="s">
        <v>11</v>
      </c>
      <c r="F79" s="51" t="s">
        <v>104</v>
      </c>
      <c r="G79" s="52" t="s">
        <v>64</v>
      </c>
      <c r="H79" s="53">
        <v>6</v>
      </c>
      <c r="I79" s="160">
        <v>239.22</v>
      </c>
      <c r="J79" s="54">
        <f>ROUND(I79*(1+(IF(N79=$R$9,$S$9,$S$8))),2)</f>
        <v>288.74</v>
      </c>
      <c r="K79" s="159">
        <v>0.1</v>
      </c>
      <c r="L79" s="54">
        <f t="shared" ref="L79:L82" si="97">I79-M79</f>
        <v>215.3</v>
      </c>
      <c r="M79" s="55">
        <f t="shared" ref="M79:M82" si="98">IF(D79="",0,ROUND(I79*K79,2))</f>
        <v>23.92</v>
      </c>
      <c r="N79" s="55" t="s">
        <v>14</v>
      </c>
      <c r="O79" s="56">
        <f>J79-P79</f>
        <v>259.87</v>
      </c>
      <c r="P79" s="54">
        <f>ROUND(M79*(1+(IF(N79=$R$9,$S$9,$S$8))),2)</f>
        <v>28.87</v>
      </c>
      <c r="Q79" s="56">
        <f t="shared" ref="Q79:Q82" si="99">S79-R79</f>
        <v>1559.22</v>
      </c>
      <c r="R79" s="54">
        <f>ROUND(ROUND(H79,2)*P79,2)</f>
        <v>173.22</v>
      </c>
      <c r="S79" s="57">
        <f>ROUND(ROUND(J79,2)*H79,2)</f>
        <v>1732.44</v>
      </c>
      <c r="X79" s="158"/>
      <c r="Y79" s="149"/>
      <c r="AA79" s="150"/>
      <c r="AB79" s="150"/>
      <c r="AC79" s="150"/>
      <c r="AE79" s="150"/>
    </row>
    <row r="80" spans="1:38" ht="36" outlineLevel="1" x14ac:dyDescent="0.2">
      <c r="A80" s="1">
        <f t="shared" ref="A80:A82" si="100">A79+1</f>
        <v>2</v>
      </c>
      <c r="B80" s="47" t="str">
        <f t="shared" ref="B80:B82" si="101">CONCATENATE($B$78,".",A80)</f>
        <v>11.2</v>
      </c>
      <c r="C80" s="48" t="s">
        <v>38</v>
      </c>
      <c r="D80" s="49">
        <v>5213465</v>
      </c>
      <c r="E80" s="50" t="s">
        <v>11</v>
      </c>
      <c r="F80" s="51" t="s">
        <v>105</v>
      </c>
      <c r="G80" s="52" t="s">
        <v>64</v>
      </c>
      <c r="H80" s="53">
        <v>2</v>
      </c>
      <c r="I80" s="160">
        <v>482.55</v>
      </c>
      <c r="J80" s="54">
        <f>ROUND(I80*(1+(IF(N80=$R$9,$S$9,$S$8))),2)</f>
        <v>582.44000000000005</v>
      </c>
      <c r="K80" s="159">
        <v>0.2</v>
      </c>
      <c r="L80" s="54">
        <f t="shared" si="97"/>
        <v>386.04</v>
      </c>
      <c r="M80" s="55">
        <f t="shared" si="98"/>
        <v>96.51</v>
      </c>
      <c r="N80" s="55" t="s">
        <v>14</v>
      </c>
      <c r="O80" s="56">
        <f>J80-P80</f>
        <v>465.95000000000005</v>
      </c>
      <c r="P80" s="54">
        <f>ROUND(M80*(1+(IF(N80=$R$9,$S$9,$S$8))),2)</f>
        <v>116.49</v>
      </c>
      <c r="Q80" s="56">
        <f t="shared" si="99"/>
        <v>931.90000000000009</v>
      </c>
      <c r="R80" s="54">
        <f>ROUND(ROUND(H80,2)*P80,2)</f>
        <v>232.98</v>
      </c>
      <c r="S80" s="57">
        <f>ROUND(ROUND(J80,2)*H80,2)</f>
        <v>1164.8800000000001</v>
      </c>
      <c r="X80" s="158"/>
      <c r="Y80" s="149"/>
      <c r="AA80" s="150"/>
      <c r="AB80" s="150"/>
      <c r="AC80" s="150"/>
      <c r="AE80" s="150"/>
    </row>
    <row r="81" spans="1:31" ht="36" outlineLevel="1" x14ac:dyDescent="0.2">
      <c r="A81" s="1">
        <f t="shared" si="100"/>
        <v>3</v>
      </c>
      <c r="B81" s="47" t="str">
        <f t="shared" si="101"/>
        <v>11.3</v>
      </c>
      <c r="C81" s="48" t="s">
        <v>38</v>
      </c>
      <c r="D81" s="49">
        <v>5213416</v>
      </c>
      <c r="E81" s="50" t="s">
        <v>11</v>
      </c>
      <c r="F81" s="51" t="s">
        <v>106</v>
      </c>
      <c r="G81" s="52" t="s">
        <v>74</v>
      </c>
      <c r="H81" s="53">
        <v>3</v>
      </c>
      <c r="I81" s="160">
        <v>392.77</v>
      </c>
      <c r="J81" s="54">
        <f>ROUND(I81*(1+(IF(N81=$R$9,$S$9,$S$8))),2)</f>
        <v>474.07</v>
      </c>
      <c r="K81" s="159">
        <v>0.2</v>
      </c>
      <c r="L81" s="54">
        <f t="shared" si="97"/>
        <v>314.21999999999997</v>
      </c>
      <c r="M81" s="55">
        <f t="shared" si="98"/>
        <v>78.55</v>
      </c>
      <c r="N81" s="55" t="s">
        <v>14</v>
      </c>
      <c r="O81" s="56">
        <f>J81-P81</f>
        <v>379.26</v>
      </c>
      <c r="P81" s="54">
        <f>ROUND(M81*(1+(IF(N81=$R$9,$S$9,$S$8))),2)</f>
        <v>94.81</v>
      </c>
      <c r="Q81" s="56">
        <f t="shared" si="99"/>
        <v>1137.78</v>
      </c>
      <c r="R81" s="54">
        <f>ROUND(ROUND(H81,2)*P81,2)</f>
        <v>284.43</v>
      </c>
      <c r="S81" s="57">
        <f>ROUND(ROUND(J81,2)*H81,2)</f>
        <v>1422.21</v>
      </c>
      <c r="X81" s="158"/>
      <c r="Y81" s="149"/>
      <c r="AA81" s="150"/>
      <c r="AB81" s="150"/>
      <c r="AC81" s="150"/>
      <c r="AE81" s="150"/>
    </row>
    <row r="82" spans="1:31" ht="24" outlineLevel="1" x14ac:dyDescent="0.2">
      <c r="A82" s="1">
        <f t="shared" si="100"/>
        <v>4</v>
      </c>
      <c r="B82" s="47" t="str">
        <f t="shared" si="101"/>
        <v>11.4</v>
      </c>
      <c r="C82" s="48" t="s">
        <v>39</v>
      </c>
      <c r="D82" s="49" t="s">
        <v>57</v>
      </c>
      <c r="E82" s="50" t="s">
        <v>11</v>
      </c>
      <c r="F82" s="51" t="s">
        <v>107</v>
      </c>
      <c r="G82" s="52" t="s">
        <v>64</v>
      </c>
      <c r="H82" s="53">
        <v>10</v>
      </c>
      <c r="I82" s="160">
        <v>114</v>
      </c>
      <c r="J82" s="54">
        <f>ROUND(I82*(1+(IF(N82=$R$9,$S$9,$S$8))),2)</f>
        <v>137.6</v>
      </c>
      <c r="K82" s="159">
        <v>0.1</v>
      </c>
      <c r="L82" s="54">
        <f t="shared" si="97"/>
        <v>102.6</v>
      </c>
      <c r="M82" s="55">
        <f t="shared" si="98"/>
        <v>11.4</v>
      </c>
      <c r="N82" s="55" t="s">
        <v>14</v>
      </c>
      <c r="O82" s="56">
        <f>J82-P82</f>
        <v>123.83999999999999</v>
      </c>
      <c r="P82" s="54">
        <f>ROUND(M82*(1+(IF(N82=$R$9,$S$9,$S$8))),2)</f>
        <v>13.76</v>
      </c>
      <c r="Q82" s="56">
        <f t="shared" si="99"/>
        <v>1238.4000000000001</v>
      </c>
      <c r="R82" s="54">
        <f>ROUND(ROUND(H82,2)*P82,2)</f>
        <v>137.6</v>
      </c>
      <c r="S82" s="57">
        <f>ROUND(ROUND(J82,2)*H82,2)</f>
        <v>1376</v>
      </c>
      <c r="X82" s="158"/>
      <c r="Y82" s="149"/>
      <c r="AA82" s="150"/>
      <c r="AB82" s="150"/>
      <c r="AC82" s="150"/>
      <c r="AE82" s="150"/>
    </row>
    <row r="83" spans="1:31" x14ac:dyDescent="0.2">
      <c r="B83" s="60"/>
      <c r="C83" s="166"/>
      <c r="D83" s="166"/>
      <c r="E83" s="61"/>
      <c r="F83" s="62"/>
      <c r="G83" s="63"/>
      <c r="H83" s="64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6"/>
      <c r="X83" s="158"/>
      <c r="Y83" s="149"/>
      <c r="AA83" s="150"/>
      <c r="AB83" s="150"/>
      <c r="AC83" s="150"/>
      <c r="AE83" s="150"/>
    </row>
    <row r="84" spans="1:31" x14ac:dyDescent="0.2">
      <c r="B84" s="67">
        <f>B78+1</f>
        <v>12</v>
      </c>
      <c r="C84" s="165"/>
      <c r="D84" s="165"/>
      <c r="E84" s="68"/>
      <c r="F84" s="69" t="s">
        <v>58</v>
      </c>
      <c r="G84" s="70"/>
      <c r="H84" s="71"/>
      <c r="I84" s="72"/>
      <c r="J84" s="72"/>
      <c r="K84" s="72"/>
      <c r="L84" s="72"/>
      <c r="M84" s="72"/>
      <c r="N84" s="72"/>
      <c r="O84" s="72"/>
      <c r="P84" s="43" t="s">
        <v>32</v>
      </c>
      <c r="Q84" s="44">
        <f>SUM(Q85:Q85)</f>
        <v>4631.38</v>
      </c>
      <c r="R84" s="45">
        <f>SUM(R85:R85)</f>
        <v>243.75</v>
      </c>
      <c r="S84" s="46">
        <f>SUM(S85:S85)</f>
        <v>4875.13</v>
      </c>
      <c r="X84" s="158"/>
      <c r="Y84" s="149"/>
      <c r="AA84" s="150"/>
      <c r="AB84" s="150"/>
      <c r="AC84" s="150"/>
      <c r="AE84" s="150"/>
    </row>
    <row r="85" spans="1:31" outlineLevel="1" x14ac:dyDescent="0.2">
      <c r="A85" s="1">
        <f>A84+1</f>
        <v>1</v>
      </c>
      <c r="B85" s="47" t="str">
        <f>CONCATENATE($B$84,".",A85)</f>
        <v>12.1</v>
      </c>
      <c r="C85" s="48"/>
      <c r="D85" s="49" t="s">
        <v>59</v>
      </c>
      <c r="E85" s="50" t="s">
        <v>34</v>
      </c>
      <c r="F85" s="51" t="s">
        <v>108</v>
      </c>
      <c r="G85" s="52" t="s">
        <v>64</v>
      </c>
      <c r="H85" s="53">
        <v>1</v>
      </c>
      <c r="I85" s="160">
        <v>4039.05</v>
      </c>
      <c r="J85" s="54">
        <f>ROUND(I85*(1+(IF(N85=$R$9,$S$9,$S$8))),2)</f>
        <v>4875.13</v>
      </c>
      <c r="K85" s="159">
        <v>0.05</v>
      </c>
      <c r="L85" s="54">
        <f t="shared" ref="L85" si="102">I85-M85</f>
        <v>3837.1000000000004</v>
      </c>
      <c r="M85" s="55">
        <f t="shared" ref="M85" si="103">IF(D85="",0,ROUND(I85*K85,2))</f>
        <v>201.95</v>
      </c>
      <c r="N85" s="55" t="s">
        <v>14</v>
      </c>
      <c r="O85" s="56">
        <f>J85-P85</f>
        <v>4631.38</v>
      </c>
      <c r="P85" s="54">
        <f>ROUND(M85*(1+(IF(N85=$R$9,$S$9,$S$8))),2)</f>
        <v>243.75</v>
      </c>
      <c r="Q85" s="56">
        <f t="shared" ref="Q85" si="104">S85-R85</f>
        <v>4631.38</v>
      </c>
      <c r="R85" s="54">
        <f>ROUND(ROUND(H85,2)*P85,2)</f>
        <v>243.75</v>
      </c>
      <c r="S85" s="57">
        <f t="shared" ref="S85" si="105">ROUND(ROUND(J85,2)*H85,2)</f>
        <v>4875.13</v>
      </c>
      <c r="X85" s="158"/>
      <c r="Y85" s="149"/>
      <c r="AA85" s="150"/>
      <c r="AB85" s="150"/>
      <c r="AC85" s="150"/>
      <c r="AE85" s="150"/>
    </row>
    <row r="86" spans="1:31" x14ac:dyDescent="0.2">
      <c r="B86" s="60"/>
      <c r="C86" s="166"/>
      <c r="D86" s="166"/>
      <c r="E86" s="61"/>
      <c r="F86" s="62"/>
      <c r="G86" s="63"/>
      <c r="H86" s="64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6"/>
      <c r="Y86" s="147"/>
    </row>
    <row r="87" spans="1:31" ht="13.5" thickBot="1" x14ac:dyDescent="0.25">
      <c r="B87" s="82"/>
      <c r="C87" s="167"/>
      <c r="D87" s="168"/>
      <c r="E87" s="83"/>
      <c r="F87" s="84" t="s">
        <v>60</v>
      </c>
      <c r="G87" s="30"/>
      <c r="H87" s="85"/>
      <c r="I87" s="85"/>
      <c r="J87" s="85"/>
      <c r="K87" s="85"/>
      <c r="L87" s="85"/>
      <c r="M87" s="85"/>
      <c r="N87" s="85"/>
      <c r="O87" s="85"/>
      <c r="P87" s="85"/>
      <c r="Q87" s="86">
        <f>Q12+Q15+Q22+Q28+Q38+Q43+Q48+Q55+Q62+Q69+Q78+Q84</f>
        <v>4401160.83</v>
      </c>
      <c r="R87" s="86">
        <f>R12+R15+R22+R28+R38+R43+R48+R55+R62+R69+R78+R84</f>
        <v>476488.08</v>
      </c>
      <c r="S87" s="87">
        <f>S12+S15+S22+S28+S38+S43+S48+S55+S62+S69+S78+S84</f>
        <v>4877648.91</v>
      </c>
    </row>
    <row r="89" spans="1:31" ht="12.75" customHeight="1" x14ac:dyDescent="0.2">
      <c r="B89" s="169">
        <f ca="1">TODAY()</f>
        <v>46164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31" x14ac:dyDescent="0.2">
      <c r="D90" s="89"/>
      <c r="E90" s="89"/>
      <c r="F90" s="90"/>
      <c r="G90" s="89"/>
      <c r="H90" s="90"/>
      <c r="I90" s="90"/>
      <c r="J90" s="90"/>
      <c r="K90" s="90"/>
      <c r="L90" s="90"/>
      <c r="M90" s="90"/>
      <c r="N90" s="90"/>
      <c r="O90" s="90"/>
    </row>
    <row r="91" spans="1:31" x14ac:dyDescent="0.2">
      <c r="O91" s="90"/>
    </row>
    <row r="92" spans="1:31" x14ac:dyDescent="0.2">
      <c r="D92" s="91"/>
      <c r="E92" s="91"/>
      <c r="F92" s="144"/>
      <c r="Q92" s="162" t="s">
        <v>130</v>
      </c>
    </row>
    <row r="93" spans="1:31" x14ac:dyDescent="0.2">
      <c r="D93" s="144"/>
      <c r="E93" s="144"/>
      <c r="F93" s="144"/>
      <c r="Q93" s="154" t="s">
        <v>129</v>
      </c>
    </row>
    <row r="107" spans="6:6" x14ac:dyDescent="0.2">
      <c r="F107"/>
    </row>
    <row r="115" spans="15:15" x14ac:dyDescent="0.2">
      <c r="O115"/>
    </row>
  </sheetData>
  <sheetProtection algorithmName="SHA-512" hashValue="09+7PG0hFoOscYb7lWrTU5OGoxXmzfQ0T+Y77j4ATyWw4XvFAfNYdhPhr6o8jaAcHEN19WAQN4gdLYwh7Y4cUQ==" saltValue="QPndKftsLZOMjDTJlUupFQ==" spinCount="100000" sheet="1" objects="1" scenarios="1" autoFilter="0"/>
  <protectedRanges>
    <protectedRange sqref="D2 I13 K13 I16:I20 K16:K20 I23:I26 K23:K26 I30 K30 I32:I36 K32:K36 I39:I41 K39:K41 I44:I46 K44:K46 I49:I53 K49:K53 I56:I60 K56:K60 I63:I67 K63:K67 I70:I76 K70:K76 I79:I82 K79:K82 I85 K85 Q92:Q93" name="Orçamento"/>
  </protectedRanges>
  <mergeCells count="44">
    <mergeCell ref="S10:S11"/>
    <mergeCell ref="B4:S4"/>
    <mergeCell ref="B6:D6"/>
    <mergeCell ref="B7:D7"/>
    <mergeCell ref="B8:D8"/>
    <mergeCell ref="B10:B11"/>
    <mergeCell ref="C10:D11"/>
    <mergeCell ref="E10:E11"/>
    <mergeCell ref="F10:F11"/>
    <mergeCell ref="G10:G11"/>
    <mergeCell ref="H10:H11"/>
    <mergeCell ref="B89:S89"/>
    <mergeCell ref="C68:D68"/>
    <mergeCell ref="C28:D28"/>
    <mergeCell ref="C37:D37"/>
    <mergeCell ref="C38:D38"/>
    <mergeCell ref="C42:D42"/>
    <mergeCell ref="C43:D43"/>
    <mergeCell ref="C47:D47"/>
    <mergeCell ref="C48:D48"/>
    <mergeCell ref="C54:D54"/>
    <mergeCell ref="C55:D55"/>
    <mergeCell ref="C61:D61"/>
    <mergeCell ref="C62:D62"/>
    <mergeCell ref="C83:D83"/>
    <mergeCell ref="C84:D84"/>
    <mergeCell ref="C86:D86"/>
    <mergeCell ref="C87:D87"/>
    <mergeCell ref="B2:C2"/>
    <mergeCell ref="D2:S2"/>
    <mergeCell ref="C69:D69"/>
    <mergeCell ref="C77:D77"/>
    <mergeCell ref="C78:D78"/>
    <mergeCell ref="C27:D27"/>
    <mergeCell ref="I10:J10"/>
    <mergeCell ref="K10:M10"/>
    <mergeCell ref="N10:N11"/>
    <mergeCell ref="O10:P10"/>
    <mergeCell ref="C12:D12"/>
    <mergeCell ref="C14:D14"/>
    <mergeCell ref="C15:D15"/>
    <mergeCell ref="C21:D21"/>
    <mergeCell ref="C22:D22"/>
    <mergeCell ref="Q10:R10"/>
  </mergeCells>
  <phoneticPr fontId="9" type="noConversion"/>
  <conditionalFormatting sqref="F14">
    <cfRule type="expression" dxfId="35" priority="36" stopIfTrue="1">
      <formula>#REF!=1</formula>
    </cfRule>
  </conditionalFormatting>
  <conditionalFormatting sqref="F13">
    <cfRule type="expression" dxfId="34" priority="35" stopIfTrue="1">
      <formula>#REF!=1</formula>
    </cfRule>
  </conditionalFormatting>
  <conditionalFormatting sqref="F15">
    <cfRule type="expression" dxfId="33" priority="34" stopIfTrue="1">
      <formula>#REF!=1</formula>
    </cfRule>
  </conditionalFormatting>
  <conditionalFormatting sqref="F21">
    <cfRule type="expression" dxfId="32" priority="33" stopIfTrue="1">
      <formula>#REF!=1</formula>
    </cfRule>
  </conditionalFormatting>
  <conditionalFormatting sqref="F22">
    <cfRule type="expression" dxfId="31" priority="32" stopIfTrue="1">
      <formula>#REF!=1</formula>
    </cfRule>
  </conditionalFormatting>
  <conditionalFormatting sqref="F27">
    <cfRule type="expression" dxfId="30" priority="31" stopIfTrue="1">
      <formula>#REF!=1</formula>
    </cfRule>
  </conditionalFormatting>
  <conditionalFormatting sqref="F28:F29">
    <cfRule type="expression" dxfId="29" priority="30" stopIfTrue="1">
      <formula>#REF!=1</formula>
    </cfRule>
  </conditionalFormatting>
  <conditionalFormatting sqref="F37">
    <cfRule type="expression" dxfId="28" priority="29" stopIfTrue="1">
      <formula>#REF!=1</formula>
    </cfRule>
  </conditionalFormatting>
  <conditionalFormatting sqref="F38">
    <cfRule type="expression" dxfId="27" priority="28" stopIfTrue="1">
      <formula>#REF!=1</formula>
    </cfRule>
  </conditionalFormatting>
  <conditionalFormatting sqref="F16:F20">
    <cfRule type="expression" dxfId="26" priority="27" stopIfTrue="1">
      <formula>#REF!=1</formula>
    </cfRule>
  </conditionalFormatting>
  <conditionalFormatting sqref="F23:F26">
    <cfRule type="expression" dxfId="25" priority="26" stopIfTrue="1">
      <formula>#REF!=1</formula>
    </cfRule>
  </conditionalFormatting>
  <conditionalFormatting sqref="F30 F32:F36">
    <cfRule type="expression" dxfId="24" priority="25" stopIfTrue="1">
      <formula>#REF!=1</formula>
    </cfRule>
  </conditionalFormatting>
  <conditionalFormatting sqref="F39:F41">
    <cfRule type="expression" dxfId="23" priority="24" stopIfTrue="1">
      <formula>#REF!=1</formula>
    </cfRule>
  </conditionalFormatting>
  <conditionalFormatting sqref="F42">
    <cfRule type="expression" dxfId="22" priority="23" stopIfTrue="1">
      <formula>#REF!=1</formula>
    </cfRule>
  </conditionalFormatting>
  <conditionalFormatting sqref="F43">
    <cfRule type="expression" dxfId="21" priority="22" stopIfTrue="1">
      <formula>#REF!=1</formula>
    </cfRule>
  </conditionalFormatting>
  <conditionalFormatting sqref="F44:F46">
    <cfRule type="expression" dxfId="20" priority="21" stopIfTrue="1">
      <formula>#REF!=1</formula>
    </cfRule>
  </conditionalFormatting>
  <conditionalFormatting sqref="F47">
    <cfRule type="expression" dxfId="19" priority="20" stopIfTrue="1">
      <formula>#REF!=1</formula>
    </cfRule>
  </conditionalFormatting>
  <conditionalFormatting sqref="F48">
    <cfRule type="expression" dxfId="18" priority="19" stopIfTrue="1">
      <formula>#REF!=1</formula>
    </cfRule>
  </conditionalFormatting>
  <conditionalFormatting sqref="F49:F53">
    <cfRule type="expression" dxfId="17" priority="18" stopIfTrue="1">
      <formula>#REF!=1</formula>
    </cfRule>
  </conditionalFormatting>
  <conditionalFormatting sqref="F54">
    <cfRule type="expression" dxfId="16" priority="17" stopIfTrue="1">
      <formula>#REF!=1</formula>
    </cfRule>
  </conditionalFormatting>
  <conditionalFormatting sqref="F55">
    <cfRule type="expression" dxfId="15" priority="16" stopIfTrue="1">
      <formula>#REF!=1</formula>
    </cfRule>
  </conditionalFormatting>
  <conditionalFormatting sqref="F56:F60">
    <cfRule type="expression" dxfId="14" priority="15" stopIfTrue="1">
      <formula>#REF!=1</formula>
    </cfRule>
  </conditionalFormatting>
  <conditionalFormatting sqref="F61">
    <cfRule type="expression" dxfId="13" priority="14" stopIfTrue="1">
      <formula>#REF!=1</formula>
    </cfRule>
  </conditionalFormatting>
  <conditionalFormatting sqref="F62">
    <cfRule type="expression" dxfId="12" priority="13" stopIfTrue="1">
      <formula>#REF!=1</formula>
    </cfRule>
  </conditionalFormatting>
  <conditionalFormatting sqref="F63:F67">
    <cfRule type="expression" dxfId="11" priority="12" stopIfTrue="1">
      <formula>#REF!=1</formula>
    </cfRule>
  </conditionalFormatting>
  <conditionalFormatting sqref="F68">
    <cfRule type="expression" dxfId="10" priority="11" stopIfTrue="1">
      <formula>#REF!=1</formula>
    </cfRule>
  </conditionalFormatting>
  <conditionalFormatting sqref="F69">
    <cfRule type="expression" dxfId="9" priority="10" stopIfTrue="1">
      <formula>#REF!=1</formula>
    </cfRule>
  </conditionalFormatting>
  <conditionalFormatting sqref="F70:F76">
    <cfRule type="expression" dxfId="8" priority="9" stopIfTrue="1">
      <formula>#REF!=1</formula>
    </cfRule>
  </conditionalFormatting>
  <conditionalFormatting sqref="F77">
    <cfRule type="expression" dxfId="7" priority="8" stopIfTrue="1">
      <formula>#REF!=1</formula>
    </cfRule>
  </conditionalFormatting>
  <conditionalFormatting sqref="F78">
    <cfRule type="expression" dxfId="6" priority="7" stopIfTrue="1">
      <formula>#REF!=1</formula>
    </cfRule>
  </conditionalFormatting>
  <conditionalFormatting sqref="F79:F82">
    <cfRule type="expression" dxfId="5" priority="6" stopIfTrue="1">
      <formula>#REF!=1</formula>
    </cfRule>
  </conditionalFormatting>
  <conditionalFormatting sqref="F83">
    <cfRule type="expression" dxfId="4" priority="5" stopIfTrue="1">
      <formula>#REF!=1</formula>
    </cfRule>
  </conditionalFormatting>
  <conditionalFormatting sqref="F84">
    <cfRule type="expression" dxfId="3" priority="4" stopIfTrue="1">
      <formula>#REF!=1</formula>
    </cfRule>
  </conditionalFormatting>
  <conditionalFormatting sqref="F85">
    <cfRule type="expression" dxfId="2" priority="3" stopIfTrue="1">
      <formula>#REF!=1</formula>
    </cfRule>
  </conditionalFormatting>
  <conditionalFormatting sqref="F86">
    <cfRule type="expression" dxfId="1" priority="2" stopIfTrue="1">
      <formula>#REF!=1</formula>
    </cfRule>
  </conditionalFormatting>
  <conditionalFormatting sqref="F31">
    <cfRule type="expression" dxfId="0" priority="1" stopIfTrue="1">
      <formula>#REF!=1</formula>
    </cfRule>
  </conditionalFormatting>
  <dataValidations disablePrompts="1" count="2">
    <dataValidation type="list" allowBlank="1" showInputMessage="1" showErrorMessage="1" sqref="N13 N16:N20 N70:N76 N23:N26 N39:N41 N44:N46 N79:N82 N49:N53 N56:N60 N30:N36 N85 N63:N67" xr:uid="{4B0A43A0-484B-45B4-A7AF-68ED3E60FDF9}">
      <formula1>$R$8:$R$9</formula1>
    </dataValidation>
    <dataValidation type="list" allowBlank="1" showInputMessage="1" showErrorMessage="1" sqref="E30:E36 E16:E20 E23:E26 E13 E39:E41 E44:E46 E79:E82 E49:E53 E56:E60 E70:E76 E85 E63:E67" xr:uid="{1F53AA79-BDE8-4571-828E-E6C44AEF6590}">
      <formula1>"SINAPI,SICRO,COMPOSIÇÃO,COTAÇÃO"</formula1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56" fitToHeight="0" pageOrder="overThenDown" orientation="landscape" horizontalDpi="0" verticalDpi="0" r:id="rId1"/>
  <headerFooter scaleWithDoc="0">
    <oddFooter>Página &amp;P de &amp;N</oddFooter>
  </headerFooter>
  <rowBreaks count="1" manualBreakCount="1">
    <brk id="7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ADC6-FC13-4503-B957-DB4952CE0FC2}">
  <sheetPr codeName="Planilha2">
    <pageSetUpPr fitToPage="1"/>
  </sheetPr>
  <dimension ref="B2:AK60"/>
  <sheetViews>
    <sheetView zoomScaleNormal="100" workbookViewId="0">
      <selection activeCell="C2" sqref="C2:K2"/>
    </sheetView>
  </sheetViews>
  <sheetFormatPr defaultRowHeight="12.75" x14ac:dyDescent="0.2"/>
  <cols>
    <col min="2" max="2" width="14.28515625" customWidth="1"/>
    <col min="3" max="3" width="45.28515625" customWidth="1"/>
    <col min="4" max="9" width="25.7109375" customWidth="1"/>
    <col min="10" max="10" width="16.7109375" customWidth="1"/>
    <col min="12" max="12" width="11.28515625" bestFit="1" customWidth="1"/>
    <col min="13" max="13" width="17.7109375" customWidth="1"/>
    <col min="15" max="15" width="14.28515625" bestFit="1" customWidth="1"/>
    <col min="16" max="16" width="11.28515625" bestFit="1" customWidth="1"/>
    <col min="17" max="17" width="14.28515625" bestFit="1" customWidth="1"/>
    <col min="259" max="259" width="45.28515625" customWidth="1"/>
    <col min="260" max="264" width="25.7109375" customWidth="1"/>
    <col min="265" max="265" width="16.7109375" customWidth="1"/>
    <col min="267" max="267" width="15.85546875" bestFit="1" customWidth="1"/>
    <col min="268" max="268" width="11.28515625" bestFit="1" customWidth="1"/>
    <col min="269" max="269" width="17.7109375" customWidth="1"/>
    <col min="271" max="271" width="14.28515625" bestFit="1" customWidth="1"/>
    <col min="272" max="272" width="11.28515625" bestFit="1" customWidth="1"/>
    <col min="273" max="273" width="14.28515625" bestFit="1" customWidth="1"/>
    <col min="515" max="515" width="45.28515625" customWidth="1"/>
    <col min="516" max="520" width="25.7109375" customWidth="1"/>
    <col min="521" max="521" width="16.7109375" customWidth="1"/>
    <col min="523" max="523" width="15.85546875" bestFit="1" customWidth="1"/>
    <col min="524" max="524" width="11.28515625" bestFit="1" customWidth="1"/>
    <col min="525" max="525" width="17.7109375" customWidth="1"/>
    <col min="527" max="527" width="14.28515625" bestFit="1" customWidth="1"/>
    <col min="528" max="528" width="11.28515625" bestFit="1" customWidth="1"/>
    <col min="529" max="529" width="14.28515625" bestFit="1" customWidth="1"/>
    <col min="771" max="771" width="45.28515625" customWidth="1"/>
    <col min="772" max="776" width="25.7109375" customWidth="1"/>
    <col min="777" max="777" width="16.7109375" customWidth="1"/>
    <col min="779" max="779" width="15.85546875" bestFit="1" customWidth="1"/>
    <col min="780" max="780" width="11.28515625" bestFit="1" customWidth="1"/>
    <col min="781" max="781" width="17.7109375" customWidth="1"/>
    <col min="783" max="783" width="14.28515625" bestFit="1" customWidth="1"/>
    <col min="784" max="784" width="11.28515625" bestFit="1" customWidth="1"/>
    <col min="785" max="785" width="14.28515625" bestFit="1" customWidth="1"/>
    <col min="1027" max="1027" width="45.28515625" customWidth="1"/>
    <col min="1028" max="1032" width="25.7109375" customWidth="1"/>
    <col min="1033" max="1033" width="16.7109375" customWidth="1"/>
    <col min="1035" max="1035" width="15.85546875" bestFit="1" customWidth="1"/>
    <col min="1036" max="1036" width="11.28515625" bestFit="1" customWidth="1"/>
    <col min="1037" max="1037" width="17.7109375" customWidth="1"/>
    <col min="1039" max="1039" width="14.28515625" bestFit="1" customWidth="1"/>
    <col min="1040" max="1040" width="11.28515625" bestFit="1" customWidth="1"/>
    <col min="1041" max="1041" width="14.28515625" bestFit="1" customWidth="1"/>
    <col min="1283" max="1283" width="45.28515625" customWidth="1"/>
    <col min="1284" max="1288" width="25.7109375" customWidth="1"/>
    <col min="1289" max="1289" width="16.7109375" customWidth="1"/>
    <col min="1291" max="1291" width="15.85546875" bestFit="1" customWidth="1"/>
    <col min="1292" max="1292" width="11.28515625" bestFit="1" customWidth="1"/>
    <col min="1293" max="1293" width="17.7109375" customWidth="1"/>
    <col min="1295" max="1295" width="14.28515625" bestFit="1" customWidth="1"/>
    <col min="1296" max="1296" width="11.28515625" bestFit="1" customWidth="1"/>
    <col min="1297" max="1297" width="14.28515625" bestFit="1" customWidth="1"/>
    <col min="1539" max="1539" width="45.28515625" customWidth="1"/>
    <col min="1540" max="1544" width="25.7109375" customWidth="1"/>
    <col min="1545" max="1545" width="16.7109375" customWidth="1"/>
    <col min="1547" max="1547" width="15.85546875" bestFit="1" customWidth="1"/>
    <col min="1548" max="1548" width="11.28515625" bestFit="1" customWidth="1"/>
    <col min="1549" max="1549" width="17.7109375" customWidth="1"/>
    <col min="1551" max="1551" width="14.28515625" bestFit="1" customWidth="1"/>
    <col min="1552" max="1552" width="11.28515625" bestFit="1" customWidth="1"/>
    <col min="1553" max="1553" width="14.28515625" bestFit="1" customWidth="1"/>
    <col min="1795" max="1795" width="45.28515625" customWidth="1"/>
    <col min="1796" max="1800" width="25.7109375" customWidth="1"/>
    <col min="1801" max="1801" width="16.7109375" customWidth="1"/>
    <col min="1803" max="1803" width="15.85546875" bestFit="1" customWidth="1"/>
    <col min="1804" max="1804" width="11.28515625" bestFit="1" customWidth="1"/>
    <col min="1805" max="1805" width="17.7109375" customWidth="1"/>
    <col min="1807" max="1807" width="14.28515625" bestFit="1" customWidth="1"/>
    <col min="1808" max="1808" width="11.28515625" bestFit="1" customWidth="1"/>
    <col min="1809" max="1809" width="14.28515625" bestFit="1" customWidth="1"/>
    <col min="2051" max="2051" width="45.28515625" customWidth="1"/>
    <col min="2052" max="2056" width="25.7109375" customWidth="1"/>
    <col min="2057" max="2057" width="16.7109375" customWidth="1"/>
    <col min="2059" max="2059" width="15.85546875" bestFit="1" customWidth="1"/>
    <col min="2060" max="2060" width="11.28515625" bestFit="1" customWidth="1"/>
    <col min="2061" max="2061" width="17.7109375" customWidth="1"/>
    <col min="2063" max="2063" width="14.28515625" bestFit="1" customWidth="1"/>
    <col min="2064" max="2064" width="11.28515625" bestFit="1" customWidth="1"/>
    <col min="2065" max="2065" width="14.28515625" bestFit="1" customWidth="1"/>
    <col min="2307" max="2307" width="45.28515625" customWidth="1"/>
    <col min="2308" max="2312" width="25.7109375" customWidth="1"/>
    <col min="2313" max="2313" width="16.7109375" customWidth="1"/>
    <col min="2315" max="2315" width="15.85546875" bestFit="1" customWidth="1"/>
    <col min="2316" max="2316" width="11.28515625" bestFit="1" customWidth="1"/>
    <col min="2317" max="2317" width="17.7109375" customWidth="1"/>
    <col min="2319" max="2319" width="14.28515625" bestFit="1" customWidth="1"/>
    <col min="2320" max="2320" width="11.28515625" bestFit="1" customWidth="1"/>
    <col min="2321" max="2321" width="14.28515625" bestFit="1" customWidth="1"/>
    <col min="2563" max="2563" width="45.28515625" customWidth="1"/>
    <col min="2564" max="2568" width="25.7109375" customWidth="1"/>
    <col min="2569" max="2569" width="16.7109375" customWidth="1"/>
    <col min="2571" max="2571" width="15.85546875" bestFit="1" customWidth="1"/>
    <col min="2572" max="2572" width="11.28515625" bestFit="1" customWidth="1"/>
    <col min="2573" max="2573" width="17.7109375" customWidth="1"/>
    <col min="2575" max="2575" width="14.28515625" bestFit="1" customWidth="1"/>
    <col min="2576" max="2576" width="11.28515625" bestFit="1" customWidth="1"/>
    <col min="2577" max="2577" width="14.28515625" bestFit="1" customWidth="1"/>
    <col min="2819" max="2819" width="45.28515625" customWidth="1"/>
    <col min="2820" max="2824" width="25.7109375" customWidth="1"/>
    <col min="2825" max="2825" width="16.7109375" customWidth="1"/>
    <col min="2827" max="2827" width="15.85546875" bestFit="1" customWidth="1"/>
    <col min="2828" max="2828" width="11.28515625" bestFit="1" customWidth="1"/>
    <col min="2829" max="2829" width="17.7109375" customWidth="1"/>
    <col min="2831" max="2831" width="14.28515625" bestFit="1" customWidth="1"/>
    <col min="2832" max="2832" width="11.28515625" bestFit="1" customWidth="1"/>
    <col min="2833" max="2833" width="14.28515625" bestFit="1" customWidth="1"/>
    <col min="3075" max="3075" width="45.28515625" customWidth="1"/>
    <col min="3076" max="3080" width="25.7109375" customWidth="1"/>
    <col min="3081" max="3081" width="16.7109375" customWidth="1"/>
    <col min="3083" max="3083" width="15.85546875" bestFit="1" customWidth="1"/>
    <col min="3084" max="3084" width="11.28515625" bestFit="1" customWidth="1"/>
    <col min="3085" max="3085" width="17.7109375" customWidth="1"/>
    <col min="3087" max="3087" width="14.28515625" bestFit="1" customWidth="1"/>
    <col min="3088" max="3088" width="11.28515625" bestFit="1" customWidth="1"/>
    <col min="3089" max="3089" width="14.28515625" bestFit="1" customWidth="1"/>
    <col min="3331" max="3331" width="45.28515625" customWidth="1"/>
    <col min="3332" max="3336" width="25.7109375" customWidth="1"/>
    <col min="3337" max="3337" width="16.7109375" customWidth="1"/>
    <col min="3339" max="3339" width="15.85546875" bestFit="1" customWidth="1"/>
    <col min="3340" max="3340" width="11.28515625" bestFit="1" customWidth="1"/>
    <col min="3341" max="3341" width="17.7109375" customWidth="1"/>
    <col min="3343" max="3343" width="14.28515625" bestFit="1" customWidth="1"/>
    <col min="3344" max="3344" width="11.28515625" bestFit="1" customWidth="1"/>
    <col min="3345" max="3345" width="14.28515625" bestFit="1" customWidth="1"/>
    <col min="3587" max="3587" width="45.28515625" customWidth="1"/>
    <col min="3588" max="3592" width="25.7109375" customWidth="1"/>
    <col min="3593" max="3593" width="16.7109375" customWidth="1"/>
    <col min="3595" max="3595" width="15.85546875" bestFit="1" customWidth="1"/>
    <col min="3596" max="3596" width="11.28515625" bestFit="1" customWidth="1"/>
    <col min="3597" max="3597" width="17.7109375" customWidth="1"/>
    <col min="3599" max="3599" width="14.28515625" bestFit="1" customWidth="1"/>
    <col min="3600" max="3600" width="11.28515625" bestFit="1" customWidth="1"/>
    <col min="3601" max="3601" width="14.28515625" bestFit="1" customWidth="1"/>
    <col min="3843" max="3843" width="45.28515625" customWidth="1"/>
    <col min="3844" max="3848" width="25.7109375" customWidth="1"/>
    <col min="3849" max="3849" width="16.7109375" customWidth="1"/>
    <col min="3851" max="3851" width="15.85546875" bestFit="1" customWidth="1"/>
    <col min="3852" max="3852" width="11.28515625" bestFit="1" customWidth="1"/>
    <col min="3853" max="3853" width="17.7109375" customWidth="1"/>
    <col min="3855" max="3855" width="14.28515625" bestFit="1" customWidth="1"/>
    <col min="3856" max="3856" width="11.28515625" bestFit="1" customWidth="1"/>
    <col min="3857" max="3857" width="14.28515625" bestFit="1" customWidth="1"/>
    <col min="4099" max="4099" width="45.28515625" customWidth="1"/>
    <col min="4100" max="4104" width="25.7109375" customWidth="1"/>
    <col min="4105" max="4105" width="16.7109375" customWidth="1"/>
    <col min="4107" max="4107" width="15.85546875" bestFit="1" customWidth="1"/>
    <col min="4108" max="4108" width="11.28515625" bestFit="1" customWidth="1"/>
    <col min="4109" max="4109" width="17.7109375" customWidth="1"/>
    <col min="4111" max="4111" width="14.28515625" bestFit="1" customWidth="1"/>
    <col min="4112" max="4112" width="11.28515625" bestFit="1" customWidth="1"/>
    <col min="4113" max="4113" width="14.28515625" bestFit="1" customWidth="1"/>
    <col min="4355" max="4355" width="45.28515625" customWidth="1"/>
    <col min="4356" max="4360" width="25.7109375" customWidth="1"/>
    <col min="4361" max="4361" width="16.7109375" customWidth="1"/>
    <col min="4363" max="4363" width="15.85546875" bestFit="1" customWidth="1"/>
    <col min="4364" max="4364" width="11.28515625" bestFit="1" customWidth="1"/>
    <col min="4365" max="4365" width="17.7109375" customWidth="1"/>
    <col min="4367" max="4367" width="14.28515625" bestFit="1" customWidth="1"/>
    <col min="4368" max="4368" width="11.28515625" bestFit="1" customWidth="1"/>
    <col min="4369" max="4369" width="14.28515625" bestFit="1" customWidth="1"/>
    <col min="4611" max="4611" width="45.28515625" customWidth="1"/>
    <col min="4612" max="4616" width="25.7109375" customWidth="1"/>
    <col min="4617" max="4617" width="16.7109375" customWidth="1"/>
    <col min="4619" max="4619" width="15.85546875" bestFit="1" customWidth="1"/>
    <col min="4620" max="4620" width="11.28515625" bestFit="1" customWidth="1"/>
    <col min="4621" max="4621" width="17.7109375" customWidth="1"/>
    <col min="4623" max="4623" width="14.28515625" bestFit="1" customWidth="1"/>
    <col min="4624" max="4624" width="11.28515625" bestFit="1" customWidth="1"/>
    <col min="4625" max="4625" width="14.28515625" bestFit="1" customWidth="1"/>
    <col min="4867" max="4867" width="45.28515625" customWidth="1"/>
    <col min="4868" max="4872" width="25.7109375" customWidth="1"/>
    <col min="4873" max="4873" width="16.7109375" customWidth="1"/>
    <col min="4875" max="4875" width="15.85546875" bestFit="1" customWidth="1"/>
    <col min="4876" max="4876" width="11.28515625" bestFit="1" customWidth="1"/>
    <col min="4877" max="4877" width="17.7109375" customWidth="1"/>
    <col min="4879" max="4879" width="14.28515625" bestFit="1" customWidth="1"/>
    <col min="4880" max="4880" width="11.28515625" bestFit="1" customWidth="1"/>
    <col min="4881" max="4881" width="14.28515625" bestFit="1" customWidth="1"/>
    <col min="5123" max="5123" width="45.28515625" customWidth="1"/>
    <col min="5124" max="5128" width="25.7109375" customWidth="1"/>
    <col min="5129" max="5129" width="16.7109375" customWidth="1"/>
    <col min="5131" max="5131" width="15.85546875" bestFit="1" customWidth="1"/>
    <col min="5132" max="5132" width="11.28515625" bestFit="1" customWidth="1"/>
    <col min="5133" max="5133" width="17.7109375" customWidth="1"/>
    <col min="5135" max="5135" width="14.28515625" bestFit="1" customWidth="1"/>
    <col min="5136" max="5136" width="11.28515625" bestFit="1" customWidth="1"/>
    <col min="5137" max="5137" width="14.28515625" bestFit="1" customWidth="1"/>
    <col min="5379" max="5379" width="45.28515625" customWidth="1"/>
    <col min="5380" max="5384" width="25.7109375" customWidth="1"/>
    <col min="5385" max="5385" width="16.7109375" customWidth="1"/>
    <col min="5387" max="5387" width="15.85546875" bestFit="1" customWidth="1"/>
    <col min="5388" max="5388" width="11.28515625" bestFit="1" customWidth="1"/>
    <col min="5389" max="5389" width="17.7109375" customWidth="1"/>
    <col min="5391" max="5391" width="14.28515625" bestFit="1" customWidth="1"/>
    <col min="5392" max="5392" width="11.28515625" bestFit="1" customWidth="1"/>
    <col min="5393" max="5393" width="14.28515625" bestFit="1" customWidth="1"/>
    <col min="5635" max="5635" width="45.28515625" customWidth="1"/>
    <col min="5636" max="5640" width="25.7109375" customWidth="1"/>
    <col min="5641" max="5641" width="16.7109375" customWidth="1"/>
    <col min="5643" max="5643" width="15.85546875" bestFit="1" customWidth="1"/>
    <col min="5644" max="5644" width="11.28515625" bestFit="1" customWidth="1"/>
    <col min="5645" max="5645" width="17.7109375" customWidth="1"/>
    <col min="5647" max="5647" width="14.28515625" bestFit="1" customWidth="1"/>
    <col min="5648" max="5648" width="11.28515625" bestFit="1" customWidth="1"/>
    <col min="5649" max="5649" width="14.28515625" bestFit="1" customWidth="1"/>
    <col min="5891" max="5891" width="45.28515625" customWidth="1"/>
    <col min="5892" max="5896" width="25.7109375" customWidth="1"/>
    <col min="5897" max="5897" width="16.7109375" customWidth="1"/>
    <col min="5899" max="5899" width="15.85546875" bestFit="1" customWidth="1"/>
    <col min="5900" max="5900" width="11.28515625" bestFit="1" customWidth="1"/>
    <col min="5901" max="5901" width="17.7109375" customWidth="1"/>
    <col min="5903" max="5903" width="14.28515625" bestFit="1" customWidth="1"/>
    <col min="5904" max="5904" width="11.28515625" bestFit="1" customWidth="1"/>
    <col min="5905" max="5905" width="14.28515625" bestFit="1" customWidth="1"/>
    <col min="6147" max="6147" width="45.28515625" customWidth="1"/>
    <col min="6148" max="6152" width="25.7109375" customWidth="1"/>
    <col min="6153" max="6153" width="16.7109375" customWidth="1"/>
    <col min="6155" max="6155" width="15.85546875" bestFit="1" customWidth="1"/>
    <col min="6156" max="6156" width="11.28515625" bestFit="1" customWidth="1"/>
    <col min="6157" max="6157" width="17.7109375" customWidth="1"/>
    <col min="6159" max="6159" width="14.28515625" bestFit="1" customWidth="1"/>
    <col min="6160" max="6160" width="11.28515625" bestFit="1" customWidth="1"/>
    <col min="6161" max="6161" width="14.28515625" bestFit="1" customWidth="1"/>
    <col min="6403" max="6403" width="45.28515625" customWidth="1"/>
    <col min="6404" max="6408" width="25.7109375" customWidth="1"/>
    <col min="6409" max="6409" width="16.7109375" customWidth="1"/>
    <col min="6411" max="6411" width="15.85546875" bestFit="1" customWidth="1"/>
    <col min="6412" max="6412" width="11.28515625" bestFit="1" customWidth="1"/>
    <col min="6413" max="6413" width="17.7109375" customWidth="1"/>
    <col min="6415" max="6415" width="14.28515625" bestFit="1" customWidth="1"/>
    <col min="6416" max="6416" width="11.28515625" bestFit="1" customWidth="1"/>
    <col min="6417" max="6417" width="14.28515625" bestFit="1" customWidth="1"/>
    <col min="6659" max="6659" width="45.28515625" customWidth="1"/>
    <col min="6660" max="6664" width="25.7109375" customWidth="1"/>
    <col min="6665" max="6665" width="16.7109375" customWidth="1"/>
    <col min="6667" max="6667" width="15.85546875" bestFit="1" customWidth="1"/>
    <col min="6668" max="6668" width="11.28515625" bestFit="1" customWidth="1"/>
    <col min="6669" max="6669" width="17.7109375" customWidth="1"/>
    <col min="6671" max="6671" width="14.28515625" bestFit="1" customWidth="1"/>
    <col min="6672" max="6672" width="11.28515625" bestFit="1" customWidth="1"/>
    <col min="6673" max="6673" width="14.28515625" bestFit="1" customWidth="1"/>
    <col min="6915" max="6915" width="45.28515625" customWidth="1"/>
    <col min="6916" max="6920" width="25.7109375" customWidth="1"/>
    <col min="6921" max="6921" width="16.7109375" customWidth="1"/>
    <col min="6923" max="6923" width="15.85546875" bestFit="1" customWidth="1"/>
    <col min="6924" max="6924" width="11.28515625" bestFit="1" customWidth="1"/>
    <col min="6925" max="6925" width="17.7109375" customWidth="1"/>
    <col min="6927" max="6927" width="14.28515625" bestFit="1" customWidth="1"/>
    <col min="6928" max="6928" width="11.28515625" bestFit="1" customWidth="1"/>
    <col min="6929" max="6929" width="14.28515625" bestFit="1" customWidth="1"/>
    <col min="7171" max="7171" width="45.28515625" customWidth="1"/>
    <col min="7172" max="7176" width="25.7109375" customWidth="1"/>
    <col min="7177" max="7177" width="16.7109375" customWidth="1"/>
    <col min="7179" max="7179" width="15.85546875" bestFit="1" customWidth="1"/>
    <col min="7180" max="7180" width="11.28515625" bestFit="1" customWidth="1"/>
    <col min="7181" max="7181" width="17.7109375" customWidth="1"/>
    <col min="7183" max="7183" width="14.28515625" bestFit="1" customWidth="1"/>
    <col min="7184" max="7184" width="11.28515625" bestFit="1" customWidth="1"/>
    <col min="7185" max="7185" width="14.28515625" bestFit="1" customWidth="1"/>
    <col min="7427" max="7427" width="45.28515625" customWidth="1"/>
    <col min="7428" max="7432" width="25.7109375" customWidth="1"/>
    <col min="7433" max="7433" width="16.7109375" customWidth="1"/>
    <col min="7435" max="7435" width="15.85546875" bestFit="1" customWidth="1"/>
    <col min="7436" max="7436" width="11.28515625" bestFit="1" customWidth="1"/>
    <col min="7437" max="7437" width="17.7109375" customWidth="1"/>
    <col min="7439" max="7439" width="14.28515625" bestFit="1" customWidth="1"/>
    <col min="7440" max="7440" width="11.28515625" bestFit="1" customWidth="1"/>
    <col min="7441" max="7441" width="14.28515625" bestFit="1" customWidth="1"/>
    <col min="7683" max="7683" width="45.28515625" customWidth="1"/>
    <col min="7684" max="7688" width="25.7109375" customWidth="1"/>
    <col min="7689" max="7689" width="16.7109375" customWidth="1"/>
    <col min="7691" max="7691" width="15.85546875" bestFit="1" customWidth="1"/>
    <col min="7692" max="7692" width="11.28515625" bestFit="1" customWidth="1"/>
    <col min="7693" max="7693" width="17.7109375" customWidth="1"/>
    <col min="7695" max="7695" width="14.28515625" bestFit="1" customWidth="1"/>
    <col min="7696" max="7696" width="11.28515625" bestFit="1" customWidth="1"/>
    <col min="7697" max="7697" width="14.28515625" bestFit="1" customWidth="1"/>
    <col min="7939" max="7939" width="45.28515625" customWidth="1"/>
    <col min="7940" max="7944" width="25.7109375" customWidth="1"/>
    <col min="7945" max="7945" width="16.7109375" customWidth="1"/>
    <col min="7947" max="7947" width="15.85546875" bestFit="1" customWidth="1"/>
    <col min="7948" max="7948" width="11.28515625" bestFit="1" customWidth="1"/>
    <col min="7949" max="7949" width="17.7109375" customWidth="1"/>
    <col min="7951" max="7951" width="14.28515625" bestFit="1" customWidth="1"/>
    <col min="7952" max="7952" width="11.28515625" bestFit="1" customWidth="1"/>
    <col min="7953" max="7953" width="14.28515625" bestFit="1" customWidth="1"/>
    <col min="8195" max="8195" width="45.28515625" customWidth="1"/>
    <col min="8196" max="8200" width="25.7109375" customWidth="1"/>
    <col min="8201" max="8201" width="16.7109375" customWidth="1"/>
    <col min="8203" max="8203" width="15.85546875" bestFit="1" customWidth="1"/>
    <col min="8204" max="8204" width="11.28515625" bestFit="1" customWidth="1"/>
    <col min="8205" max="8205" width="17.7109375" customWidth="1"/>
    <col min="8207" max="8207" width="14.28515625" bestFit="1" customWidth="1"/>
    <col min="8208" max="8208" width="11.28515625" bestFit="1" customWidth="1"/>
    <col min="8209" max="8209" width="14.28515625" bestFit="1" customWidth="1"/>
    <col min="8451" max="8451" width="45.28515625" customWidth="1"/>
    <col min="8452" max="8456" width="25.7109375" customWidth="1"/>
    <col min="8457" max="8457" width="16.7109375" customWidth="1"/>
    <col min="8459" max="8459" width="15.85546875" bestFit="1" customWidth="1"/>
    <col min="8460" max="8460" width="11.28515625" bestFit="1" customWidth="1"/>
    <col min="8461" max="8461" width="17.7109375" customWidth="1"/>
    <col min="8463" max="8463" width="14.28515625" bestFit="1" customWidth="1"/>
    <col min="8464" max="8464" width="11.28515625" bestFit="1" customWidth="1"/>
    <col min="8465" max="8465" width="14.28515625" bestFit="1" customWidth="1"/>
    <col min="8707" max="8707" width="45.28515625" customWidth="1"/>
    <col min="8708" max="8712" width="25.7109375" customWidth="1"/>
    <col min="8713" max="8713" width="16.7109375" customWidth="1"/>
    <col min="8715" max="8715" width="15.85546875" bestFit="1" customWidth="1"/>
    <col min="8716" max="8716" width="11.28515625" bestFit="1" customWidth="1"/>
    <col min="8717" max="8717" width="17.7109375" customWidth="1"/>
    <col min="8719" max="8719" width="14.28515625" bestFit="1" customWidth="1"/>
    <col min="8720" max="8720" width="11.28515625" bestFit="1" customWidth="1"/>
    <col min="8721" max="8721" width="14.28515625" bestFit="1" customWidth="1"/>
    <col min="8963" max="8963" width="45.28515625" customWidth="1"/>
    <col min="8964" max="8968" width="25.7109375" customWidth="1"/>
    <col min="8969" max="8969" width="16.7109375" customWidth="1"/>
    <col min="8971" max="8971" width="15.85546875" bestFit="1" customWidth="1"/>
    <col min="8972" max="8972" width="11.28515625" bestFit="1" customWidth="1"/>
    <col min="8973" max="8973" width="17.7109375" customWidth="1"/>
    <col min="8975" max="8975" width="14.28515625" bestFit="1" customWidth="1"/>
    <col min="8976" max="8976" width="11.28515625" bestFit="1" customWidth="1"/>
    <col min="8977" max="8977" width="14.28515625" bestFit="1" customWidth="1"/>
    <col min="9219" max="9219" width="45.28515625" customWidth="1"/>
    <col min="9220" max="9224" width="25.7109375" customWidth="1"/>
    <col min="9225" max="9225" width="16.7109375" customWidth="1"/>
    <col min="9227" max="9227" width="15.85546875" bestFit="1" customWidth="1"/>
    <col min="9228" max="9228" width="11.28515625" bestFit="1" customWidth="1"/>
    <col min="9229" max="9229" width="17.7109375" customWidth="1"/>
    <col min="9231" max="9231" width="14.28515625" bestFit="1" customWidth="1"/>
    <col min="9232" max="9232" width="11.28515625" bestFit="1" customWidth="1"/>
    <col min="9233" max="9233" width="14.28515625" bestFit="1" customWidth="1"/>
    <col min="9475" max="9475" width="45.28515625" customWidth="1"/>
    <col min="9476" max="9480" width="25.7109375" customWidth="1"/>
    <col min="9481" max="9481" width="16.7109375" customWidth="1"/>
    <col min="9483" max="9483" width="15.85546875" bestFit="1" customWidth="1"/>
    <col min="9484" max="9484" width="11.28515625" bestFit="1" customWidth="1"/>
    <col min="9485" max="9485" width="17.7109375" customWidth="1"/>
    <col min="9487" max="9487" width="14.28515625" bestFit="1" customWidth="1"/>
    <col min="9488" max="9488" width="11.28515625" bestFit="1" customWidth="1"/>
    <col min="9489" max="9489" width="14.28515625" bestFit="1" customWidth="1"/>
    <col min="9731" max="9731" width="45.28515625" customWidth="1"/>
    <col min="9732" max="9736" width="25.7109375" customWidth="1"/>
    <col min="9737" max="9737" width="16.7109375" customWidth="1"/>
    <col min="9739" max="9739" width="15.85546875" bestFit="1" customWidth="1"/>
    <col min="9740" max="9740" width="11.28515625" bestFit="1" customWidth="1"/>
    <col min="9741" max="9741" width="17.7109375" customWidth="1"/>
    <col min="9743" max="9743" width="14.28515625" bestFit="1" customWidth="1"/>
    <col min="9744" max="9744" width="11.28515625" bestFit="1" customWidth="1"/>
    <col min="9745" max="9745" width="14.28515625" bestFit="1" customWidth="1"/>
    <col min="9987" max="9987" width="45.28515625" customWidth="1"/>
    <col min="9988" max="9992" width="25.7109375" customWidth="1"/>
    <col min="9993" max="9993" width="16.7109375" customWidth="1"/>
    <col min="9995" max="9995" width="15.85546875" bestFit="1" customWidth="1"/>
    <col min="9996" max="9996" width="11.28515625" bestFit="1" customWidth="1"/>
    <col min="9997" max="9997" width="17.7109375" customWidth="1"/>
    <col min="9999" max="9999" width="14.28515625" bestFit="1" customWidth="1"/>
    <col min="10000" max="10000" width="11.28515625" bestFit="1" customWidth="1"/>
    <col min="10001" max="10001" width="14.28515625" bestFit="1" customWidth="1"/>
    <col min="10243" max="10243" width="45.28515625" customWidth="1"/>
    <col min="10244" max="10248" width="25.7109375" customWidth="1"/>
    <col min="10249" max="10249" width="16.7109375" customWidth="1"/>
    <col min="10251" max="10251" width="15.85546875" bestFit="1" customWidth="1"/>
    <col min="10252" max="10252" width="11.28515625" bestFit="1" customWidth="1"/>
    <col min="10253" max="10253" width="17.7109375" customWidth="1"/>
    <col min="10255" max="10255" width="14.28515625" bestFit="1" customWidth="1"/>
    <col min="10256" max="10256" width="11.28515625" bestFit="1" customWidth="1"/>
    <col min="10257" max="10257" width="14.28515625" bestFit="1" customWidth="1"/>
    <col min="10499" max="10499" width="45.28515625" customWidth="1"/>
    <col min="10500" max="10504" width="25.7109375" customWidth="1"/>
    <col min="10505" max="10505" width="16.7109375" customWidth="1"/>
    <col min="10507" max="10507" width="15.85546875" bestFit="1" customWidth="1"/>
    <col min="10508" max="10508" width="11.28515625" bestFit="1" customWidth="1"/>
    <col min="10509" max="10509" width="17.7109375" customWidth="1"/>
    <col min="10511" max="10511" width="14.28515625" bestFit="1" customWidth="1"/>
    <col min="10512" max="10512" width="11.28515625" bestFit="1" customWidth="1"/>
    <col min="10513" max="10513" width="14.28515625" bestFit="1" customWidth="1"/>
    <col min="10755" max="10755" width="45.28515625" customWidth="1"/>
    <col min="10756" max="10760" width="25.7109375" customWidth="1"/>
    <col min="10761" max="10761" width="16.7109375" customWidth="1"/>
    <col min="10763" max="10763" width="15.85546875" bestFit="1" customWidth="1"/>
    <col min="10764" max="10764" width="11.28515625" bestFit="1" customWidth="1"/>
    <col min="10765" max="10765" width="17.7109375" customWidth="1"/>
    <col min="10767" max="10767" width="14.28515625" bestFit="1" customWidth="1"/>
    <col min="10768" max="10768" width="11.28515625" bestFit="1" customWidth="1"/>
    <col min="10769" max="10769" width="14.28515625" bestFit="1" customWidth="1"/>
    <col min="11011" max="11011" width="45.28515625" customWidth="1"/>
    <col min="11012" max="11016" width="25.7109375" customWidth="1"/>
    <col min="11017" max="11017" width="16.7109375" customWidth="1"/>
    <col min="11019" max="11019" width="15.85546875" bestFit="1" customWidth="1"/>
    <col min="11020" max="11020" width="11.28515625" bestFit="1" customWidth="1"/>
    <col min="11021" max="11021" width="17.7109375" customWidth="1"/>
    <col min="11023" max="11023" width="14.28515625" bestFit="1" customWidth="1"/>
    <col min="11024" max="11024" width="11.28515625" bestFit="1" customWidth="1"/>
    <col min="11025" max="11025" width="14.28515625" bestFit="1" customWidth="1"/>
    <col min="11267" max="11267" width="45.28515625" customWidth="1"/>
    <col min="11268" max="11272" width="25.7109375" customWidth="1"/>
    <col min="11273" max="11273" width="16.7109375" customWidth="1"/>
    <col min="11275" max="11275" width="15.85546875" bestFit="1" customWidth="1"/>
    <col min="11276" max="11276" width="11.28515625" bestFit="1" customWidth="1"/>
    <col min="11277" max="11277" width="17.7109375" customWidth="1"/>
    <col min="11279" max="11279" width="14.28515625" bestFit="1" customWidth="1"/>
    <col min="11280" max="11280" width="11.28515625" bestFit="1" customWidth="1"/>
    <col min="11281" max="11281" width="14.28515625" bestFit="1" customWidth="1"/>
    <col min="11523" max="11523" width="45.28515625" customWidth="1"/>
    <col min="11524" max="11528" width="25.7109375" customWidth="1"/>
    <col min="11529" max="11529" width="16.7109375" customWidth="1"/>
    <col min="11531" max="11531" width="15.85546875" bestFit="1" customWidth="1"/>
    <col min="11532" max="11532" width="11.28515625" bestFit="1" customWidth="1"/>
    <col min="11533" max="11533" width="17.7109375" customWidth="1"/>
    <col min="11535" max="11535" width="14.28515625" bestFit="1" customWidth="1"/>
    <col min="11536" max="11536" width="11.28515625" bestFit="1" customWidth="1"/>
    <col min="11537" max="11537" width="14.28515625" bestFit="1" customWidth="1"/>
    <col min="11779" max="11779" width="45.28515625" customWidth="1"/>
    <col min="11780" max="11784" width="25.7109375" customWidth="1"/>
    <col min="11785" max="11785" width="16.7109375" customWidth="1"/>
    <col min="11787" max="11787" width="15.85546875" bestFit="1" customWidth="1"/>
    <col min="11788" max="11788" width="11.28515625" bestFit="1" customWidth="1"/>
    <col min="11789" max="11789" width="17.7109375" customWidth="1"/>
    <col min="11791" max="11791" width="14.28515625" bestFit="1" customWidth="1"/>
    <col min="11792" max="11792" width="11.28515625" bestFit="1" customWidth="1"/>
    <col min="11793" max="11793" width="14.28515625" bestFit="1" customWidth="1"/>
    <col min="12035" max="12035" width="45.28515625" customWidth="1"/>
    <col min="12036" max="12040" width="25.7109375" customWidth="1"/>
    <col min="12041" max="12041" width="16.7109375" customWidth="1"/>
    <col min="12043" max="12043" width="15.85546875" bestFit="1" customWidth="1"/>
    <col min="12044" max="12044" width="11.28515625" bestFit="1" customWidth="1"/>
    <col min="12045" max="12045" width="17.7109375" customWidth="1"/>
    <col min="12047" max="12047" width="14.28515625" bestFit="1" customWidth="1"/>
    <col min="12048" max="12048" width="11.28515625" bestFit="1" customWidth="1"/>
    <col min="12049" max="12049" width="14.28515625" bestFit="1" customWidth="1"/>
    <col min="12291" max="12291" width="45.28515625" customWidth="1"/>
    <col min="12292" max="12296" width="25.7109375" customWidth="1"/>
    <col min="12297" max="12297" width="16.7109375" customWidth="1"/>
    <col min="12299" max="12299" width="15.85546875" bestFit="1" customWidth="1"/>
    <col min="12300" max="12300" width="11.28515625" bestFit="1" customWidth="1"/>
    <col min="12301" max="12301" width="17.7109375" customWidth="1"/>
    <col min="12303" max="12303" width="14.28515625" bestFit="1" customWidth="1"/>
    <col min="12304" max="12304" width="11.28515625" bestFit="1" customWidth="1"/>
    <col min="12305" max="12305" width="14.28515625" bestFit="1" customWidth="1"/>
    <col min="12547" max="12547" width="45.28515625" customWidth="1"/>
    <col min="12548" max="12552" width="25.7109375" customWidth="1"/>
    <col min="12553" max="12553" width="16.7109375" customWidth="1"/>
    <col min="12555" max="12555" width="15.85546875" bestFit="1" customWidth="1"/>
    <col min="12556" max="12556" width="11.28515625" bestFit="1" customWidth="1"/>
    <col min="12557" max="12557" width="17.7109375" customWidth="1"/>
    <col min="12559" max="12559" width="14.28515625" bestFit="1" customWidth="1"/>
    <col min="12560" max="12560" width="11.28515625" bestFit="1" customWidth="1"/>
    <col min="12561" max="12561" width="14.28515625" bestFit="1" customWidth="1"/>
    <col min="12803" max="12803" width="45.28515625" customWidth="1"/>
    <col min="12804" max="12808" width="25.7109375" customWidth="1"/>
    <col min="12809" max="12809" width="16.7109375" customWidth="1"/>
    <col min="12811" max="12811" width="15.85546875" bestFit="1" customWidth="1"/>
    <col min="12812" max="12812" width="11.28515625" bestFit="1" customWidth="1"/>
    <col min="12813" max="12813" width="17.7109375" customWidth="1"/>
    <col min="12815" max="12815" width="14.28515625" bestFit="1" customWidth="1"/>
    <col min="12816" max="12816" width="11.28515625" bestFit="1" customWidth="1"/>
    <col min="12817" max="12817" width="14.28515625" bestFit="1" customWidth="1"/>
    <col min="13059" max="13059" width="45.28515625" customWidth="1"/>
    <col min="13060" max="13064" width="25.7109375" customWidth="1"/>
    <col min="13065" max="13065" width="16.7109375" customWidth="1"/>
    <col min="13067" max="13067" width="15.85546875" bestFit="1" customWidth="1"/>
    <col min="13068" max="13068" width="11.28515625" bestFit="1" customWidth="1"/>
    <col min="13069" max="13069" width="17.7109375" customWidth="1"/>
    <col min="13071" max="13071" width="14.28515625" bestFit="1" customWidth="1"/>
    <col min="13072" max="13072" width="11.28515625" bestFit="1" customWidth="1"/>
    <col min="13073" max="13073" width="14.28515625" bestFit="1" customWidth="1"/>
    <col min="13315" max="13315" width="45.28515625" customWidth="1"/>
    <col min="13316" max="13320" width="25.7109375" customWidth="1"/>
    <col min="13321" max="13321" width="16.7109375" customWidth="1"/>
    <col min="13323" max="13323" width="15.85546875" bestFit="1" customWidth="1"/>
    <col min="13324" max="13324" width="11.28515625" bestFit="1" customWidth="1"/>
    <col min="13325" max="13325" width="17.7109375" customWidth="1"/>
    <col min="13327" max="13327" width="14.28515625" bestFit="1" customWidth="1"/>
    <col min="13328" max="13328" width="11.28515625" bestFit="1" customWidth="1"/>
    <col min="13329" max="13329" width="14.28515625" bestFit="1" customWidth="1"/>
    <col min="13571" max="13571" width="45.28515625" customWidth="1"/>
    <col min="13572" max="13576" width="25.7109375" customWidth="1"/>
    <col min="13577" max="13577" width="16.7109375" customWidth="1"/>
    <col min="13579" max="13579" width="15.85546875" bestFit="1" customWidth="1"/>
    <col min="13580" max="13580" width="11.28515625" bestFit="1" customWidth="1"/>
    <col min="13581" max="13581" width="17.7109375" customWidth="1"/>
    <col min="13583" max="13583" width="14.28515625" bestFit="1" customWidth="1"/>
    <col min="13584" max="13584" width="11.28515625" bestFit="1" customWidth="1"/>
    <col min="13585" max="13585" width="14.28515625" bestFit="1" customWidth="1"/>
    <col min="13827" max="13827" width="45.28515625" customWidth="1"/>
    <col min="13828" max="13832" width="25.7109375" customWidth="1"/>
    <col min="13833" max="13833" width="16.7109375" customWidth="1"/>
    <col min="13835" max="13835" width="15.85546875" bestFit="1" customWidth="1"/>
    <col min="13836" max="13836" width="11.28515625" bestFit="1" customWidth="1"/>
    <col min="13837" max="13837" width="17.7109375" customWidth="1"/>
    <col min="13839" max="13839" width="14.28515625" bestFit="1" customWidth="1"/>
    <col min="13840" max="13840" width="11.28515625" bestFit="1" customWidth="1"/>
    <col min="13841" max="13841" width="14.28515625" bestFit="1" customWidth="1"/>
    <col min="14083" max="14083" width="45.28515625" customWidth="1"/>
    <col min="14084" max="14088" width="25.7109375" customWidth="1"/>
    <col min="14089" max="14089" width="16.7109375" customWidth="1"/>
    <col min="14091" max="14091" width="15.85546875" bestFit="1" customWidth="1"/>
    <col min="14092" max="14092" width="11.28515625" bestFit="1" customWidth="1"/>
    <col min="14093" max="14093" width="17.7109375" customWidth="1"/>
    <col min="14095" max="14095" width="14.28515625" bestFit="1" customWidth="1"/>
    <col min="14096" max="14096" width="11.28515625" bestFit="1" customWidth="1"/>
    <col min="14097" max="14097" width="14.28515625" bestFit="1" customWidth="1"/>
    <col min="14339" max="14339" width="45.28515625" customWidth="1"/>
    <col min="14340" max="14344" width="25.7109375" customWidth="1"/>
    <col min="14345" max="14345" width="16.7109375" customWidth="1"/>
    <col min="14347" max="14347" width="15.85546875" bestFit="1" customWidth="1"/>
    <col min="14348" max="14348" width="11.28515625" bestFit="1" customWidth="1"/>
    <col min="14349" max="14349" width="17.7109375" customWidth="1"/>
    <col min="14351" max="14351" width="14.28515625" bestFit="1" customWidth="1"/>
    <col min="14352" max="14352" width="11.28515625" bestFit="1" customWidth="1"/>
    <col min="14353" max="14353" width="14.28515625" bestFit="1" customWidth="1"/>
    <col min="14595" max="14595" width="45.28515625" customWidth="1"/>
    <col min="14596" max="14600" width="25.7109375" customWidth="1"/>
    <col min="14601" max="14601" width="16.7109375" customWidth="1"/>
    <col min="14603" max="14603" width="15.85546875" bestFit="1" customWidth="1"/>
    <col min="14604" max="14604" width="11.28515625" bestFit="1" customWidth="1"/>
    <col min="14605" max="14605" width="17.7109375" customWidth="1"/>
    <col min="14607" max="14607" width="14.28515625" bestFit="1" customWidth="1"/>
    <col min="14608" max="14608" width="11.28515625" bestFit="1" customWidth="1"/>
    <col min="14609" max="14609" width="14.28515625" bestFit="1" customWidth="1"/>
    <col min="14851" max="14851" width="45.28515625" customWidth="1"/>
    <col min="14852" max="14856" width="25.7109375" customWidth="1"/>
    <col min="14857" max="14857" width="16.7109375" customWidth="1"/>
    <col min="14859" max="14859" width="15.85546875" bestFit="1" customWidth="1"/>
    <col min="14860" max="14860" width="11.28515625" bestFit="1" customWidth="1"/>
    <col min="14861" max="14861" width="17.7109375" customWidth="1"/>
    <col min="14863" max="14863" width="14.28515625" bestFit="1" customWidth="1"/>
    <col min="14864" max="14864" width="11.28515625" bestFit="1" customWidth="1"/>
    <col min="14865" max="14865" width="14.28515625" bestFit="1" customWidth="1"/>
    <col min="15107" max="15107" width="45.28515625" customWidth="1"/>
    <col min="15108" max="15112" width="25.7109375" customWidth="1"/>
    <col min="15113" max="15113" width="16.7109375" customWidth="1"/>
    <col min="15115" max="15115" width="15.85546875" bestFit="1" customWidth="1"/>
    <col min="15116" max="15116" width="11.28515625" bestFit="1" customWidth="1"/>
    <col min="15117" max="15117" width="17.7109375" customWidth="1"/>
    <col min="15119" max="15119" width="14.28515625" bestFit="1" customWidth="1"/>
    <col min="15120" max="15120" width="11.28515625" bestFit="1" customWidth="1"/>
    <col min="15121" max="15121" width="14.28515625" bestFit="1" customWidth="1"/>
    <col min="15363" max="15363" width="45.28515625" customWidth="1"/>
    <col min="15364" max="15368" width="25.7109375" customWidth="1"/>
    <col min="15369" max="15369" width="16.7109375" customWidth="1"/>
    <col min="15371" max="15371" width="15.85546875" bestFit="1" customWidth="1"/>
    <col min="15372" max="15372" width="11.28515625" bestFit="1" customWidth="1"/>
    <col min="15373" max="15373" width="17.7109375" customWidth="1"/>
    <col min="15375" max="15375" width="14.28515625" bestFit="1" customWidth="1"/>
    <col min="15376" max="15376" width="11.28515625" bestFit="1" customWidth="1"/>
    <col min="15377" max="15377" width="14.28515625" bestFit="1" customWidth="1"/>
    <col min="15619" max="15619" width="45.28515625" customWidth="1"/>
    <col min="15620" max="15624" width="25.7109375" customWidth="1"/>
    <col min="15625" max="15625" width="16.7109375" customWidth="1"/>
    <col min="15627" max="15627" width="15.85546875" bestFit="1" customWidth="1"/>
    <col min="15628" max="15628" width="11.28515625" bestFit="1" customWidth="1"/>
    <col min="15629" max="15629" width="17.7109375" customWidth="1"/>
    <col min="15631" max="15631" width="14.28515625" bestFit="1" customWidth="1"/>
    <col min="15632" max="15632" width="11.28515625" bestFit="1" customWidth="1"/>
    <col min="15633" max="15633" width="14.28515625" bestFit="1" customWidth="1"/>
    <col min="15875" max="15875" width="45.28515625" customWidth="1"/>
    <col min="15876" max="15880" width="25.7109375" customWidth="1"/>
    <col min="15881" max="15881" width="16.7109375" customWidth="1"/>
    <col min="15883" max="15883" width="15.85546875" bestFit="1" customWidth="1"/>
    <col min="15884" max="15884" width="11.28515625" bestFit="1" customWidth="1"/>
    <col min="15885" max="15885" width="17.7109375" customWidth="1"/>
    <col min="15887" max="15887" width="14.28515625" bestFit="1" customWidth="1"/>
    <col min="15888" max="15888" width="11.28515625" bestFit="1" customWidth="1"/>
    <col min="15889" max="15889" width="14.28515625" bestFit="1" customWidth="1"/>
    <col min="16131" max="16131" width="45.28515625" customWidth="1"/>
    <col min="16132" max="16136" width="25.7109375" customWidth="1"/>
    <col min="16137" max="16137" width="16.7109375" customWidth="1"/>
    <col min="16139" max="16139" width="15.85546875" bestFit="1" customWidth="1"/>
    <col min="16140" max="16140" width="11.28515625" bestFit="1" customWidth="1"/>
    <col min="16141" max="16141" width="17.7109375" customWidth="1"/>
    <col min="16143" max="16143" width="14.28515625" bestFit="1" customWidth="1"/>
    <col min="16144" max="16144" width="11.28515625" bestFit="1" customWidth="1"/>
    <col min="16145" max="16145" width="14.28515625" bestFit="1" customWidth="1"/>
  </cols>
  <sheetData>
    <row r="2" spans="2:37" x14ac:dyDescent="0.2">
      <c r="B2" s="229" t="s">
        <v>129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37" ht="13.5" thickBot="1" x14ac:dyDescent="0.25"/>
    <row r="4" spans="2:37" ht="21" customHeight="1" thickBot="1" x14ac:dyDescent="0.35">
      <c r="B4" s="217" t="s">
        <v>112</v>
      </c>
      <c r="C4" s="218"/>
      <c r="D4" s="218"/>
      <c r="E4" s="218"/>
      <c r="F4" s="218"/>
      <c r="G4" s="218"/>
      <c r="H4" s="218"/>
      <c r="I4" s="218"/>
      <c r="J4" s="218"/>
      <c r="K4" s="219"/>
      <c r="L4" s="94"/>
      <c r="M4" s="94"/>
      <c r="N4" s="94"/>
    </row>
    <row r="5" spans="2:37" ht="13.5" thickBot="1" x14ac:dyDescent="0.25">
      <c r="B5" s="95"/>
      <c r="C5" s="96"/>
      <c r="D5" s="97"/>
      <c r="E5" s="98"/>
      <c r="F5" s="98"/>
      <c r="G5" s="98"/>
      <c r="H5" s="98"/>
      <c r="I5" s="98"/>
      <c r="J5" s="98"/>
      <c r="K5" s="99"/>
      <c r="L5" s="100"/>
      <c r="M5" s="101"/>
      <c r="N5" s="101"/>
    </row>
    <row r="6" spans="2:37" x14ac:dyDescent="0.2">
      <c r="B6" s="102" t="s">
        <v>4</v>
      </c>
      <c r="C6" s="103" t="s">
        <v>5</v>
      </c>
      <c r="D6" s="103"/>
      <c r="E6" s="104"/>
      <c r="F6" s="104"/>
      <c r="G6" s="104"/>
      <c r="H6" s="104"/>
      <c r="I6" s="104"/>
      <c r="J6" s="105" t="s">
        <v>6</v>
      </c>
      <c r="K6" s="106">
        <v>0.69289999999999996</v>
      </c>
      <c r="L6" s="107"/>
      <c r="M6" s="108"/>
      <c r="N6" s="109"/>
    </row>
    <row r="7" spans="2:37" x14ac:dyDescent="0.2">
      <c r="B7" s="110" t="s">
        <v>8</v>
      </c>
      <c r="C7" t="s">
        <v>9</v>
      </c>
      <c r="E7" s="111"/>
      <c r="F7" s="111"/>
      <c r="G7" s="111"/>
      <c r="H7" s="111"/>
      <c r="I7" s="111"/>
      <c r="J7" s="20" t="s">
        <v>10</v>
      </c>
      <c r="K7" s="112">
        <v>3740</v>
      </c>
      <c r="L7" s="111"/>
      <c r="M7" s="113"/>
      <c r="N7" s="113"/>
    </row>
    <row r="8" spans="2:37" x14ac:dyDescent="0.2">
      <c r="B8" s="110" t="s">
        <v>12</v>
      </c>
      <c r="C8" t="s">
        <v>13</v>
      </c>
      <c r="D8" s="114"/>
      <c r="E8" s="115"/>
      <c r="F8" s="115"/>
      <c r="G8" s="115"/>
      <c r="H8" s="115"/>
      <c r="I8" s="115"/>
      <c r="J8" s="20" t="s">
        <v>14</v>
      </c>
      <c r="K8" s="116">
        <v>0.20699999999999999</v>
      </c>
    </row>
    <row r="9" spans="2:37" ht="12.75" customHeight="1" thickBot="1" x14ac:dyDescent="0.25">
      <c r="B9" s="117"/>
      <c r="C9" s="118"/>
      <c r="D9" s="118"/>
      <c r="E9" s="220"/>
      <c r="F9" s="220"/>
      <c r="G9" s="119"/>
      <c r="H9" s="119"/>
      <c r="I9" s="120"/>
      <c r="J9" s="121"/>
      <c r="K9" s="122"/>
    </row>
    <row r="10" spans="2:37" x14ac:dyDescent="0.2">
      <c r="B10" s="190" t="s">
        <v>16</v>
      </c>
      <c r="C10" s="198" t="s">
        <v>18</v>
      </c>
      <c r="D10" s="223" t="s">
        <v>113</v>
      </c>
      <c r="E10" s="224"/>
      <c r="F10" s="224"/>
      <c r="G10" s="224"/>
      <c r="H10" s="224"/>
      <c r="I10" s="224"/>
      <c r="J10" s="225" t="s">
        <v>114</v>
      </c>
      <c r="K10" s="226"/>
      <c r="U10" s="124"/>
      <c r="AK10" s="124"/>
    </row>
    <row r="11" spans="2:37" ht="59.25" customHeight="1" thickBot="1" x14ac:dyDescent="0.25">
      <c r="B11" s="221"/>
      <c r="C11" s="222"/>
      <c r="D11" s="125" t="s">
        <v>115</v>
      </c>
      <c r="E11" s="125" t="s">
        <v>116</v>
      </c>
      <c r="F11" s="125" t="s">
        <v>117</v>
      </c>
      <c r="G11" s="125" t="s">
        <v>118</v>
      </c>
      <c r="H11" s="125" t="s">
        <v>119</v>
      </c>
      <c r="I11" s="126" t="s">
        <v>120</v>
      </c>
      <c r="J11" s="227"/>
      <c r="K11" s="228"/>
      <c r="U11" s="114"/>
      <c r="AK11" s="114"/>
    </row>
    <row r="12" spans="2:37" x14ac:dyDescent="0.2">
      <c r="B12" s="37">
        <v>1</v>
      </c>
      <c r="C12" s="127" t="s">
        <v>31</v>
      </c>
      <c r="D12" s="128">
        <f>$J12*D13</f>
        <v>0</v>
      </c>
      <c r="E12" s="128">
        <f>$J12*E13</f>
        <v>0</v>
      </c>
      <c r="F12" s="128">
        <f>$J12*F13</f>
        <v>0</v>
      </c>
      <c r="G12" s="128">
        <f t="shared" ref="G12:H12" si="0">$J12*G13</f>
        <v>0</v>
      </c>
      <c r="H12" s="128">
        <f t="shared" si="0"/>
        <v>0</v>
      </c>
      <c r="I12" s="128">
        <f>$J12*I13</f>
        <v>142686.57999999999</v>
      </c>
      <c r="J12" s="215">
        <f>VLOOKUP(B12,Orçamento!B:S,18,FALSE)</f>
        <v>142686.57999999999</v>
      </c>
      <c r="K12" s="216"/>
    </row>
    <row r="13" spans="2:37" x14ac:dyDescent="0.2">
      <c r="B13" s="129"/>
      <c r="C13" s="130" t="s">
        <v>121</v>
      </c>
      <c r="D13" s="131"/>
      <c r="E13" s="131"/>
      <c r="F13" s="131"/>
      <c r="G13" s="131"/>
      <c r="H13" s="131"/>
      <c r="I13" s="131">
        <v>1</v>
      </c>
      <c r="J13" s="211">
        <f>SUM(D13:I13)</f>
        <v>1</v>
      </c>
      <c r="K13" s="212"/>
    </row>
    <row r="14" spans="2:37" x14ac:dyDescent="0.2">
      <c r="B14" s="132"/>
      <c r="D14" s="133"/>
      <c r="E14" s="133"/>
      <c r="F14" s="133"/>
      <c r="G14" s="133"/>
      <c r="H14" s="133"/>
      <c r="I14" s="133"/>
      <c r="J14" s="213"/>
      <c r="K14" s="214"/>
    </row>
    <row r="15" spans="2:37" x14ac:dyDescent="0.2">
      <c r="B15" s="67">
        <f>B12+1</f>
        <v>2</v>
      </c>
      <c r="C15" s="130" t="s">
        <v>35</v>
      </c>
      <c r="D15" s="134">
        <f>$J15*D16</f>
        <v>38131.619999999995</v>
      </c>
      <c r="E15" s="134">
        <f>$J15*E16</f>
        <v>0</v>
      </c>
      <c r="F15" s="134">
        <f>$J15*F16</f>
        <v>0</v>
      </c>
      <c r="G15" s="134">
        <f t="shared" ref="G15:H15" si="1">$J15*G16</f>
        <v>0</v>
      </c>
      <c r="H15" s="134">
        <f t="shared" si="1"/>
        <v>0</v>
      </c>
      <c r="I15" s="134">
        <f>$J15*I16</f>
        <v>0</v>
      </c>
      <c r="J15" s="209">
        <f>VLOOKUP(B15,Orçamento!B:S,18,FALSE)</f>
        <v>38131.619999999995</v>
      </c>
      <c r="K15" s="210"/>
    </row>
    <row r="16" spans="2:37" x14ac:dyDescent="0.2">
      <c r="B16" s="129"/>
      <c r="C16" s="130" t="s">
        <v>121</v>
      </c>
      <c r="D16" s="131">
        <v>1</v>
      </c>
      <c r="E16" s="131"/>
      <c r="F16" s="131"/>
      <c r="G16" s="131"/>
      <c r="H16" s="131"/>
      <c r="I16" s="131"/>
      <c r="J16" s="211">
        <f>SUM(D16:I16)</f>
        <v>1</v>
      </c>
      <c r="K16" s="212"/>
    </row>
    <row r="17" spans="2:11" x14ac:dyDescent="0.2">
      <c r="B17" s="132"/>
      <c r="D17" s="133"/>
      <c r="E17" s="133"/>
      <c r="F17" s="133"/>
      <c r="G17" s="133"/>
      <c r="H17" s="133"/>
      <c r="I17" s="133"/>
      <c r="J17" s="213"/>
      <c r="K17" s="214"/>
    </row>
    <row r="18" spans="2:11" x14ac:dyDescent="0.2">
      <c r="B18" s="67">
        <f>B15+1</f>
        <v>3</v>
      </c>
      <c r="C18" s="130" t="s">
        <v>40</v>
      </c>
      <c r="D18" s="134">
        <f>$J18*D19</f>
        <v>143672.74</v>
      </c>
      <c r="E18" s="134">
        <f>$J18*E19</f>
        <v>0</v>
      </c>
      <c r="F18" s="134">
        <f>$J18*F19</f>
        <v>0</v>
      </c>
      <c r="G18" s="134">
        <f t="shared" ref="G18:H18" si="2">$J18*G19</f>
        <v>0</v>
      </c>
      <c r="H18" s="134">
        <f t="shared" si="2"/>
        <v>0</v>
      </c>
      <c r="I18" s="134">
        <f>$J18*I19</f>
        <v>0</v>
      </c>
      <c r="J18" s="209">
        <f>VLOOKUP(B18,Orçamento!B:S,18,FALSE)</f>
        <v>143672.74</v>
      </c>
      <c r="K18" s="210"/>
    </row>
    <row r="19" spans="2:11" x14ac:dyDescent="0.2">
      <c r="B19" s="129"/>
      <c r="C19" s="130" t="s">
        <v>121</v>
      </c>
      <c r="D19" s="131">
        <v>1</v>
      </c>
      <c r="E19" s="131"/>
      <c r="F19" s="131"/>
      <c r="G19" s="131"/>
      <c r="H19" s="131"/>
      <c r="I19" s="131"/>
      <c r="J19" s="211">
        <f>SUM(D19:I19)</f>
        <v>1</v>
      </c>
      <c r="K19" s="212"/>
    </row>
    <row r="20" spans="2:11" x14ac:dyDescent="0.2">
      <c r="B20" s="132"/>
      <c r="D20" s="133"/>
      <c r="E20" s="133"/>
      <c r="F20" s="133"/>
      <c r="G20" s="133"/>
      <c r="H20" s="133"/>
      <c r="I20" s="133"/>
      <c r="J20" s="213"/>
      <c r="K20" s="214"/>
    </row>
    <row r="21" spans="2:11" x14ac:dyDescent="0.2">
      <c r="B21" s="67">
        <f>B18+1</f>
        <v>4</v>
      </c>
      <c r="C21" s="130" t="s">
        <v>41</v>
      </c>
      <c r="D21" s="134">
        <f>$J21*D22</f>
        <v>174739.47000000003</v>
      </c>
      <c r="E21" s="134">
        <f>$J21*E22</f>
        <v>0</v>
      </c>
      <c r="F21" s="134">
        <f>$J21*F22</f>
        <v>0</v>
      </c>
      <c r="G21" s="134">
        <f t="shared" ref="G21:H21" si="3">$J21*G22</f>
        <v>0</v>
      </c>
      <c r="H21" s="134">
        <f t="shared" si="3"/>
        <v>0</v>
      </c>
      <c r="I21" s="134">
        <f>$J21*I22</f>
        <v>0</v>
      </c>
      <c r="J21" s="209">
        <f>VLOOKUP(B21,Orçamento!B:S,18,FALSE)</f>
        <v>174739.47000000003</v>
      </c>
      <c r="K21" s="210"/>
    </row>
    <row r="22" spans="2:11" x14ac:dyDescent="0.2">
      <c r="B22" s="129"/>
      <c r="C22" s="130" t="s">
        <v>121</v>
      </c>
      <c r="D22" s="131">
        <v>1</v>
      </c>
      <c r="E22" s="131"/>
      <c r="F22" s="131"/>
      <c r="G22" s="131"/>
      <c r="H22" s="131"/>
      <c r="I22" s="131"/>
      <c r="J22" s="211">
        <f>SUM(D22:I22)</f>
        <v>1</v>
      </c>
      <c r="K22" s="212"/>
    </row>
    <row r="23" spans="2:11" x14ac:dyDescent="0.2">
      <c r="B23" s="132"/>
      <c r="D23" s="133"/>
      <c r="E23" s="133"/>
      <c r="F23" s="133"/>
      <c r="G23" s="133"/>
      <c r="H23" s="133"/>
      <c r="I23" s="133"/>
      <c r="J23" s="213"/>
      <c r="K23" s="214"/>
    </row>
    <row r="24" spans="2:11" x14ac:dyDescent="0.2">
      <c r="B24" s="67">
        <f>B21+1</f>
        <v>5</v>
      </c>
      <c r="C24" s="130" t="s">
        <v>47</v>
      </c>
      <c r="D24" s="134">
        <f>$J24*D25</f>
        <v>0</v>
      </c>
      <c r="E24" s="134">
        <f>$J24*E25</f>
        <v>386521.34499999997</v>
      </c>
      <c r="F24" s="134">
        <f>$J24*F25</f>
        <v>386521.34499999997</v>
      </c>
      <c r="G24" s="134">
        <f t="shared" ref="G24:H24" si="4">$J24*G25</f>
        <v>386521.34499999997</v>
      </c>
      <c r="H24" s="134">
        <f t="shared" si="4"/>
        <v>386521.34499999997</v>
      </c>
      <c r="I24" s="134">
        <f>$J24*I25</f>
        <v>0</v>
      </c>
      <c r="J24" s="209">
        <f>VLOOKUP(B24,Orçamento!B:S,18,FALSE)</f>
        <v>1546085.38</v>
      </c>
      <c r="K24" s="210"/>
    </row>
    <row r="25" spans="2:11" x14ac:dyDescent="0.2">
      <c r="B25" s="129"/>
      <c r="C25" s="130" t="s">
        <v>121</v>
      </c>
      <c r="D25" s="131"/>
      <c r="E25" s="131">
        <v>0.25</v>
      </c>
      <c r="F25" s="131">
        <v>0.25</v>
      </c>
      <c r="G25" s="131">
        <v>0.25</v>
      </c>
      <c r="H25" s="131">
        <v>0.25</v>
      </c>
      <c r="I25" s="131"/>
      <c r="J25" s="211">
        <f>SUM(D25:I25)</f>
        <v>1</v>
      </c>
      <c r="K25" s="212"/>
    </row>
    <row r="26" spans="2:11" x14ac:dyDescent="0.2">
      <c r="B26" s="132"/>
      <c r="D26" s="133"/>
      <c r="E26" s="133"/>
      <c r="F26" s="133"/>
      <c r="G26" s="133"/>
      <c r="H26" s="133"/>
      <c r="I26" s="133"/>
      <c r="J26" s="213"/>
      <c r="K26" s="214"/>
    </row>
    <row r="27" spans="2:11" x14ac:dyDescent="0.2">
      <c r="B27" s="67">
        <f>B24+1</f>
        <v>6</v>
      </c>
      <c r="C27" s="130" t="s">
        <v>48</v>
      </c>
      <c r="D27" s="134">
        <f>$J27*D28</f>
        <v>0</v>
      </c>
      <c r="E27" s="134">
        <f>$J27*E28</f>
        <v>265707.42400000006</v>
      </c>
      <c r="F27" s="134">
        <f>$J27*F28</f>
        <v>265707.42400000006</v>
      </c>
      <c r="G27" s="134">
        <f t="shared" ref="G27:H27" si="5">$J27*G28</f>
        <v>265707.42400000006</v>
      </c>
      <c r="H27" s="134">
        <f t="shared" si="5"/>
        <v>265707.42400000006</v>
      </c>
      <c r="I27" s="134">
        <f>$J27*I28</f>
        <v>265707.42400000006</v>
      </c>
      <c r="J27" s="209">
        <f>VLOOKUP(B27,Orçamento!B:S,18,FALSE)</f>
        <v>1328537.1200000001</v>
      </c>
      <c r="K27" s="210"/>
    </row>
    <row r="28" spans="2:11" x14ac:dyDescent="0.2">
      <c r="B28" s="129"/>
      <c r="C28" s="130" t="s">
        <v>121</v>
      </c>
      <c r="D28" s="131"/>
      <c r="E28" s="131">
        <v>0.2</v>
      </c>
      <c r="F28" s="131">
        <v>0.2</v>
      </c>
      <c r="G28" s="131">
        <v>0.2</v>
      </c>
      <c r="H28" s="131">
        <v>0.2</v>
      </c>
      <c r="I28" s="131">
        <v>0.2</v>
      </c>
      <c r="J28" s="211">
        <f>SUM(D28:I28)</f>
        <v>1</v>
      </c>
      <c r="K28" s="212"/>
    </row>
    <row r="29" spans="2:11" x14ac:dyDescent="0.2">
      <c r="B29" s="132"/>
      <c r="D29" s="133"/>
      <c r="E29" s="133"/>
      <c r="F29" s="133"/>
      <c r="G29" s="133"/>
      <c r="H29" s="133"/>
      <c r="I29" s="133"/>
      <c r="J29" s="213"/>
      <c r="K29" s="214"/>
    </row>
    <row r="30" spans="2:11" x14ac:dyDescent="0.2">
      <c r="B30" s="67">
        <f>B27+1</f>
        <v>7</v>
      </c>
      <c r="C30" s="130" t="s">
        <v>49</v>
      </c>
      <c r="D30" s="134">
        <f>$J30*D31</f>
        <v>0</v>
      </c>
      <c r="E30" s="134">
        <f>$J30*E31</f>
        <v>44753.852000000014</v>
      </c>
      <c r="F30" s="134">
        <f>$J30*F31</f>
        <v>44753.852000000014</v>
      </c>
      <c r="G30" s="134">
        <f t="shared" ref="G30:H30" si="6">$J30*G31</f>
        <v>44753.852000000014</v>
      </c>
      <c r="H30" s="134">
        <f t="shared" si="6"/>
        <v>44753.852000000014</v>
      </c>
      <c r="I30" s="134">
        <f>$J30*I31</f>
        <v>44753.852000000014</v>
      </c>
      <c r="J30" s="209">
        <f>VLOOKUP(B30,Orçamento!B:S,18,FALSE)</f>
        <v>223769.26000000004</v>
      </c>
      <c r="K30" s="210"/>
    </row>
    <row r="31" spans="2:11" x14ac:dyDescent="0.2">
      <c r="B31" s="129"/>
      <c r="C31" s="130" t="s">
        <v>121</v>
      </c>
      <c r="D31" s="131"/>
      <c r="E31" s="131">
        <v>0.2</v>
      </c>
      <c r="F31" s="131">
        <v>0.2</v>
      </c>
      <c r="G31" s="131">
        <v>0.2</v>
      </c>
      <c r="H31" s="131">
        <v>0.2</v>
      </c>
      <c r="I31" s="131">
        <v>0.2</v>
      </c>
      <c r="J31" s="211">
        <f>SUM(D31:I31)</f>
        <v>1</v>
      </c>
      <c r="K31" s="212"/>
    </row>
    <row r="32" spans="2:11" x14ac:dyDescent="0.2">
      <c r="B32" s="132"/>
      <c r="D32" s="133"/>
      <c r="E32" s="133"/>
      <c r="F32" s="133"/>
      <c r="G32" s="133"/>
      <c r="H32" s="133"/>
      <c r="I32" s="133"/>
      <c r="J32" s="213"/>
      <c r="K32" s="214"/>
    </row>
    <row r="33" spans="2:11" x14ac:dyDescent="0.2">
      <c r="B33" s="67">
        <f>B30+1</f>
        <v>8</v>
      </c>
      <c r="C33" s="130" t="s">
        <v>51</v>
      </c>
      <c r="D33" s="134">
        <f>$J33*D34</f>
        <v>0</v>
      </c>
      <c r="E33" s="134">
        <f>$J33*E34</f>
        <v>10727.064</v>
      </c>
      <c r="F33" s="134">
        <f>$J33*F34</f>
        <v>10727.064</v>
      </c>
      <c r="G33" s="134">
        <f t="shared" ref="G33:H33" si="7">$J33*G34</f>
        <v>10727.064</v>
      </c>
      <c r="H33" s="134">
        <f t="shared" si="7"/>
        <v>10727.064</v>
      </c>
      <c r="I33" s="134">
        <f>$J33*I34</f>
        <v>10727.064</v>
      </c>
      <c r="J33" s="209">
        <f>VLOOKUP(B33,Orçamento!B:S,18,FALSE)</f>
        <v>53635.32</v>
      </c>
      <c r="K33" s="210"/>
    </row>
    <row r="34" spans="2:11" x14ac:dyDescent="0.2">
      <c r="B34" s="129"/>
      <c r="C34" s="130" t="s">
        <v>121</v>
      </c>
      <c r="D34" s="131"/>
      <c r="E34" s="131">
        <v>0.2</v>
      </c>
      <c r="F34" s="131">
        <v>0.2</v>
      </c>
      <c r="G34" s="131">
        <v>0.2</v>
      </c>
      <c r="H34" s="131">
        <v>0.2</v>
      </c>
      <c r="I34" s="131">
        <v>0.2</v>
      </c>
      <c r="J34" s="211">
        <f>SUM(D34:I34)</f>
        <v>1</v>
      </c>
      <c r="K34" s="212"/>
    </row>
    <row r="35" spans="2:11" x14ac:dyDescent="0.2">
      <c r="B35" s="132"/>
      <c r="D35" s="133"/>
      <c r="E35" s="133"/>
      <c r="F35" s="133"/>
      <c r="G35" s="133"/>
      <c r="H35" s="133"/>
      <c r="I35" s="133"/>
      <c r="J35" s="213"/>
      <c r="K35" s="214"/>
    </row>
    <row r="36" spans="2:11" x14ac:dyDescent="0.2">
      <c r="B36" s="67">
        <f>B33+1</f>
        <v>9</v>
      </c>
      <c r="C36" s="130" t="s">
        <v>53</v>
      </c>
      <c r="D36" s="134">
        <f>$J36*D37</f>
        <v>0</v>
      </c>
      <c r="E36" s="134">
        <f>$J36*E37</f>
        <v>229239.48599999995</v>
      </c>
      <c r="F36" s="134">
        <f>$J36*F37</f>
        <v>229239.48599999995</v>
      </c>
      <c r="G36" s="134">
        <f t="shared" ref="G36:H36" si="8">$J36*G37</f>
        <v>229239.48599999995</v>
      </c>
      <c r="H36" s="134">
        <f t="shared" si="8"/>
        <v>229239.48599999995</v>
      </c>
      <c r="I36" s="134">
        <f>$J36*I37</f>
        <v>229239.48599999995</v>
      </c>
      <c r="J36" s="209">
        <f>VLOOKUP(B36,Orçamento!B:S,18,FALSE)</f>
        <v>1146197.4299999997</v>
      </c>
      <c r="K36" s="210"/>
    </row>
    <row r="37" spans="2:11" x14ac:dyDescent="0.2">
      <c r="B37" s="129"/>
      <c r="C37" s="130" t="s">
        <v>121</v>
      </c>
      <c r="D37" s="131"/>
      <c r="E37" s="131">
        <v>0.2</v>
      </c>
      <c r="F37" s="131">
        <v>0.2</v>
      </c>
      <c r="G37" s="131">
        <v>0.2</v>
      </c>
      <c r="H37" s="131">
        <v>0.2</v>
      </c>
      <c r="I37" s="131">
        <v>0.2</v>
      </c>
      <c r="J37" s="211">
        <f>SUM(D37:I37)</f>
        <v>1</v>
      </c>
      <c r="K37" s="212"/>
    </row>
    <row r="38" spans="2:11" x14ac:dyDescent="0.2">
      <c r="B38" s="132"/>
      <c r="D38" s="133"/>
      <c r="E38" s="133"/>
      <c r="F38" s="133"/>
      <c r="G38" s="133"/>
      <c r="H38" s="133"/>
      <c r="I38" s="133"/>
      <c r="J38" s="213"/>
      <c r="K38" s="214"/>
    </row>
    <row r="39" spans="2:11" x14ac:dyDescent="0.2">
      <c r="B39" s="67">
        <f>B36+1</f>
        <v>10</v>
      </c>
      <c r="C39" s="130" t="s">
        <v>55</v>
      </c>
      <c r="D39" s="134">
        <f>$J39*D40</f>
        <v>0</v>
      </c>
      <c r="E39" s="134">
        <f>$J39*E40</f>
        <v>0</v>
      </c>
      <c r="F39" s="134">
        <f>$J39*F40</f>
        <v>0</v>
      </c>
      <c r="G39" s="134">
        <f t="shared" ref="G39:H39" si="9">$J39*G40</f>
        <v>0</v>
      </c>
      <c r="H39" s="134">
        <f t="shared" si="9"/>
        <v>0</v>
      </c>
      <c r="I39" s="134">
        <f>$J39*I40</f>
        <v>69623.33</v>
      </c>
      <c r="J39" s="209">
        <f>VLOOKUP(B39,Orçamento!B:S,18,FALSE)</f>
        <v>69623.33</v>
      </c>
      <c r="K39" s="210"/>
    </row>
    <row r="40" spans="2:11" x14ac:dyDescent="0.2">
      <c r="B40" s="129"/>
      <c r="C40" s="130" t="s">
        <v>121</v>
      </c>
      <c r="D40" s="131"/>
      <c r="E40" s="131"/>
      <c r="F40" s="131"/>
      <c r="G40" s="131"/>
      <c r="H40" s="131"/>
      <c r="I40" s="131">
        <v>1</v>
      </c>
      <c r="J40" s="211">
        <f>SUM(D40:I40)</f>
        <v>1</v>
      </c>
      <c r="K40" s="212"/>
    </row>
    <row r="41" spans="2:11" x14ac:dyDescent="0.2">
      <c r="B41" s="132"/>
      <c r="D41" s="133"/>
      <c r="E41" s="133"/>
      <c r="F41" s="133"/>
      <c r="G41" s="133"/>
      <c r="H41" s="133"/>
      <c r="I41" s="133"/>
      <c r="J41" s="213"/>
      <c r="K41" s="214"/>
    </row>
    <row r="42" spans="2:11" x14ac:dyDescent="0.2">
      <c r="B42" s="67">
        <f>B39+1</f>
        <v>11</v>
      </c>
      <c r="C42" s="130" t="s">
        <v>56</v>
      </c>
      <c r="D42" s="134">
        <f>$J42*D43</f>
        <v>5695.5300000000007</v>
      </c>
      <c r="E42" s="134">
        <f>$J42*E43</f>
        <v>0</v>
      </c>
      <c r="F42" s="134">
        <f>$J42*F43</f>
        <v>0</v>
      </c>
      <c r="G42" s="134">
        <f t="shared" ref="G42:H42" si="10">$J42*G43</f>
        <v>0</v>
      </c>
      <c r="H42" s="134">
        <f t="shared" si="10"/>
        <v>0</v>
      </c>
      <c r="I42" s="134">
        <f>$J42*I43</f>
        <v>0</v>
      </c>
      <c r="J42" s="209">
        <f>VLOOKUP(B42,Orçamento!B:S,18,FALSE)</f>
        <v>5695.5300000000007</v>
      </c>
      <c r="K42" s="210"/>
    </row>
    <row r="43" spans="2:11" x14ac:dyDescent="0.2">
      <c r="B43" s="129"/>
      <c r="C43" s="130" t="s">
        <v>121</v>
      </c>
      <c r="D43" s="131">
        <v>1</v>
      </c>
      <c r="E43" s="131"/>
      <c r="F43" s="131"/>
      <c r="G43" s="131"/>
      <c r="H43" s="131"/>
      <c r="I43" s="131"/>
      <c r="J43" s="211">
        <f>SUM(D43:I43)</f>
        <v>1</v>
      </c>
      <c r="K43" s="212"/>
    </row>
    <row r="44" spans="2:11" x14ac:dyDescent="0.2">
      <c r="B44" s="132"/>
      <c r="D44" s="133"/>
      <c r="E44" s="133"/>
      <c r="F44" s="133"/>
      <c r="G44" s="133"/>
      <c r="H44" s="133"/>
      <c r="I44" s="133"/>
      <c r="J44" s="213"/>
      <c r="K44" s="214"/>
    </row>
    <row r="45" spans="2:11" x14ac:dyDescent="0.2">
      <c r="B45" s="67">
        <f>B42+1</f>
        <v>12</v>
      </c>
      <c r="C45" s="130" t="s">
        <v>58</v>
      </c>
      <c r="D45" s="134">
        <f>$J45*D46</f>
        <v>0</v>
      </c>
      <c r="E45" s="134">
        <f>$J45*E46</f>
        <v>0</v>
      </c>
      <c r="F45" s="134">
        <f>$J45*F46</f>
        <v>0</v>
      </c>
      <c r="G45" s="134">
        <f t="shared" ref="G45:H45" si="11">$J45*G46</f>
        <v>0</v>
      </c>
      <c r="H45" s="134">
        <f t="shared" si="11"/>
        <v>0</v>
      </c>
      <c r="I45" s="134">
        <f>$J45*I46</f>
        <v>4875.13</v>
      </c>
      <c r="J45" s="209">
        <f>VLOOKUP(B45,Orçamento!B:S,18,FALSE)</f>
        <v>4875.13</v>
      </c>
      <c r="K45" s="210"/>
    </row>
    <row r="46" spans="2:11" x14ac:dyDescent="0.2">
      <c r="B46" s="129"/>
      <c r="C46" s="130" t="s">
        <v>121</v>
      </c>
      <c r="D46" s="131"/>
      <c r="E46" s="131"/>
      <c r="F46" s="131"/>
      <c r="G46" s="131"/>
      <c r="H46" s="131"/>
      <c r="I46" s="131">
        <v>1</v>
      </c>
      <c r="J46" s="211">
        <f>SUM(D46:I46)</f>
        <v>1</v>
      </c>
      <c r="K46" s="212"/>
    </row>
    <row r="47" spans="2:11" ht="13.5" thickBot="1" x14ac:dyDescent="0.25">
      <c r="B47" s="132"/>
      <c r="D47" s="133"/>
      <c r="E47" s="88"/>
      <c r="F47" s="88"/>
      <c r="G47" s="88"/>
      <c r="H47" s="88"/>
      <c r="I47" s="88"/>
      <c r="K47" s="135"/>
    </row>
    <row r="48" spans="2:11" ht="13.5" thickBot="1" x14ac:dyDescent="0.25">
      <c r="B48" s="136"/>
      <c r="C48" s="137" t="s">
        <v>122</v>
      </c>
      <c r="D48" s="138">
        <f>D12+D15+D18+D21+D24+D27+D30+D33+D36+D39+D42+D45</f>
        <v>362239.36000000004</v>
      </c>
      <c r="E48" s="138">
        <f t="shared" ref="E48:I48" si="12">E12+E15+E18+E21+E24+E27+E30+E33+E36+E39+E42+E45</f>
        <v>936949.17099999997</v>
      </c>
      <c r="F48" s="138">
        <f t="shared" si="12"/>
        <v>936949.17099999997</v>
      </c>
      <c r="G48" s="138">
        <f t="shared" si="12"/>
        <v>936949.17099999997</v>
      </c>
      <c r="H48" s="138">
        <f t="shared" si="12"/>
        <v>936949.17099999997</v>
      </c>
      <c r="I48" s="138">
        <f t="shared" si="12"/>
        <v>767612.86600000004</v>
      </c>
      <c r="J48" s="207">
        <f>J12+J15+J18+J21+J24+J27+J30+J33+J36+J39+J42+J45</f>
        <v>4877648.91</v>
      </c>
      <c r="K48" s="208" t="e">
        <f>K12+K15+K18+K21+K24+K27+K30+K33+K36+K39+K42+K45+#REF!+#REF!</f>
        <v>#REF!</v>
      </c>
    </row>
    <row r="49" spans="2:14" ht="13.5" thickBot="1" x14ac:dyDescent="0.25">
      <c r="B49" s="139"/>
      <c r="C49" s="140" t="s">
        <v>123</v>
      </c>
      <c r="D49" s="141">
        <f>D48/$J48</f>
        <v>7.4265156571098931E-2</v>
      </c>
      <c r="E49" s="141">
        <f>E48/$J48</f>
        <v>0.19209032636176349</v>
      </c>
      <c r="F49" s="141">
        <f>F48/$J48</f>
        <v>0.19209032636176349</v>
      </c>
      <c r="G49" s="141">
        <f t="shared" ref="G49:H49" si="13">G48/$J48</f>
        <v>0.19209032636176349</v>
      </c>
      <c r="H49" s="141">
        <f t="shared" si="13"/>
        <v>0.19209032636176349</v>
      </c>
      <c r="I49" s="141">
        <f>I48/$J48</f>
        <v>0.15737353798184708</v>
      </c>
      <c r="J49" s="204">
        <f>SUM(D49:I49)</f>
        <v>1</v>
      </c>
      <c r="K49" s="205"/>
    </row>
    <row r="50" spans="2:14" ht="13.5" thickBot="1" x14ac:dyDescent="0.25">
      <c r="B50" s="139"/>
      <c r="C50" s="140" t="s">
        <v>124</v>
      </c>
      <c r="D50" s="141">
        <f>D49</f>
        <v>7.4265156571098931E-2</v>
      </c>
      <c r="E50" s="141">
        <f>E49+D50</f>
        <v>0.26635548293286243</v>
      </c>
      <c r="F50" s="141">
        <f t="shared" ref="F50:H50" si="14">F49+E50</f>
        <v>0.45844580929462592</v>
      </c>
      <c r="G50" s="141">
        <f t="shared" si="14"/>
        <v>0.65053613565638946</v>
      </c>
      <c r="H50" s="141">
        <f t="shared" si="14"/>
        <v>0.84262646201815294</v>
      </c>
      <c r="I50" s="141">
        <f>I49+H50</f>
        <v>1</v>
      </c>
      <c r="J50" s="204">
        <f>J49</f>
        <v>1</v>
      </c>
      <c r="K50" s="205"/>
    </row>
    <row r="52" spans="2:14" x14ac:dyDescent="0.2">
      <c r="C52" s="206">
        <f ca="1">TODAY()</f>
        <v>46164</v>
      </c>
      <c r="D52" s="206"/>
      <c r="E52" s="206"/>
      <c r="F52" s="206"/>
      <c r="G52" s="206"/>
      <c r="H52" s="206"/>
      <c r="I52" s="206"/>
      <c r="J52" s="206"/>
      <c r="K52" s="206"/>
    </row>
    <row r="53" spans="2:14" x14ac:dyDescent="0.2">
      <c r="D53" s="142"/>
      <c r="E53" s="142"/>
      <c r="F53" s="142"/>
      <c r="G53" s="142"/>
      <c r="H53" s="142"/>
    </row>
    <row r="57" spans="2:14" ht="12.75" customHeight="1" x14ac:dyDescent="0.2">
      <c r="M57" s="143"/>
    </row>
    <row r="58" spans="2:14" ht="12.75" customHeight="1" x14ac:dyDescent="0.2">
      <c r="M58" s="123"/>
      <c r="N58" s="123"/>
    </row>
    <row r="59" spans="2:14" x14ac:dyDescent="0.2">
      <c r="C59" s="91"/>
      <c r="D59" s="91"/>
      <c r="I59" s="162" t="s">
        <v>130</v>
      </c>
    </row>
    <row r="60" spans="2:14" ht="12.75" customHeight="1" x14ac:dyDescent="0.2">
      <c r="C60" s="144"/>
      <c r="D60" s="144"/>
      <c r="I60" s="161" t="s">
        <v>129</v>
      </c>
    </row>
  </sheetData>
  <sheetProtection algorithmName="SHA-512" hashValue="lSc/dgbr1y+tTB1bQNqv94RMTV8xLl1scSyDo+WLmzWR7haN1gbWPNH25/eMsBfWRAC0EyVt3HjRU7Bn0u0jhQ==" saltValue="59nXA3Tiwn3MchiXCuIj4A==" spinCount="100000" sheet="1" objects="1" scenarios="1" autoFilter="0"/>
  <protectedRanges>
    <protectedRange sqref="C2:K2 I59:I60" name="Cronograma"/>
  </protectedRanges>
  <mergeCells count="46">
    <mergeCell ref="C2:K2"/>
    <mergeCell ref="B4:K4"/>
    <mergeCell ref="E9:F9"/>
    <mergeCell ref="B10:B11"/>
    <mergeCell ref="C10:C11"/>
    <mergeCell ref="D10:I10"/>
    <mergeCell ref="J10:K11"/>
    <mergeCell ref="J23:K2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35:K35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48:K48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9:K49"/>
    <mergeCell ref="J50:K50"/>
    <mergeCell ref="C52:K52"/>
  </mergeCells>
  <printOptions horizontalCentered="1"/>
  <pageMargins left="0.51181102362204722" right="0.51181102362204722" top="0.35433070866141736" bottom="0.35433070866141736" header="0.11811023622047245" footer="0.11811023622047245"/>
  <pageSetup paperSize="9" scale="57" fitToHeight="0" orientation="landscape" horizontalDpi="0" verticalDpi="0" r:id="rId1"/>
  <headerFooter scaleWithDoc="0">
    <oddFooter>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04</dc:creator>
  <cp:lastModifiedBy>Obras 04</cp:lastModifiedBy>
  <cp:lastPrinted>2026-05-22T19:44:07Z</cp:lastPrinted>
  <dcterms:created xsi:type="dcterms:W3CDTF">2026-03-13T18:22:03Z</dcterms:created>
  <dcterms:modified xsi:type="dcterms:W3CDTF">2026-05-22T19:45:04Z</dcterms:modified>
</cp:coreProperties>
</file>